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S:\IEVIEŠANAS UZRAUDZĪBA\2007-2013 slegsana\16 - Darba grupa_3\pēcuzraudzība gala\"/>
    </mc:Choice>
  </mc:AlternateContent>
  <bookViews>
    <workbookView xWindow="12960" yWindow="510" windowWidth="2790" windowHeight="10710" tabRatio="846" firstSheet="1" activeTab="1"/>
  </bookViews>
  <sheets>
    <sheet name="Pa aktivitātēm" sheetId="4" state="hidden" r:id="rId1"/>
    <sheet name="Akt_apakšakt_pēcuzraudzība" sheetId="5" r:id="rId2"/>
    <sheet name="Vēl līgumos jāmaksā-visi" sheetId="12" state="hidden" r:id="rId3"/>
    <sheet name="Vēl līgumos jāmaksā-lielakie2" sheetId="22" state="hidden" r:id="rId4"/>
  </sheets>
  <definedNames>
    <definedName name="_xlnm._FilterDatabase" localSheetId="0" hidden="1">'Pa aktivitātēm'!$A$17:$DD$191</definedName>
    <definedName name="_xlnm.Print_Area" localSheetId="1">Akt_apakšakt_pēcuzraudzība!$A$1:$F$145</definedName>
    <definedName name="_xlnm.Print_Area" localSheetId="0">'Pa aktivitātēm'!$A$1:$AO$212</definedName>
    <definedName name="_xlnm.Print_Titles" localSheetId="1">Akt_apakšakt_pēcuzraudzība!$10:$11</definedName>
    <definedName name="_xlnm.Print_Titles" localSheetId="0">'Pa aktivitātēm'!$4:$5</definedName>
    <definedName name="_xlnm.Print_Titles" localSheetId="3">'Vēl līgumos jāmaksā-lielakie2'!$5:$5</definedName>
    <definedName name="_xlnm.Print_Titles" localSheetId="2">'Vēl līgumos jāmaksā-visi'!$5:$5</definedName>
    <definedName name="Z_FEA67F38_697C_4D3F_A619_C8A17D3EF1B5_.wvu.Cols" localSheetId="1" hidden="1">Akt_apakšakt_pēcuzraudzība!#REF!,Akt_apakšakt_pēcuzraudzība!#REF!,Akt_apakšakt_pēcuzraudzība!#REF!,Akt_apakšakt_pēcuzraudzība!#REF!,Akt_apakšakt_pēcuzraudzība!#REF!</definedName>
    <definedName name="Z_FEA67F38_697C_4D3F_A619_C8A17D3EF1B5_.wvu.Cols" localSheetId="0" hidden="1">'Pa aktivitātēm'!$R:$R,'Pa aktivitātēm'!$W:$W,'Pa aktivitātēm'!$Z:$AE,'Pa aktivitātēm'!$AM:$AM,'Pa aktivitātēm'!#REF!</definedName>
    <definedName name="Z_FEA67F38_697C_4D3F_A619_C8A17D3EF1B5_.wvu.FilterData" localSheetId="1" hidden="1">Akt_apakšakt_pēcuzraudzība!$A$85:$F$145</definedName>
    <definedName name="Z_FEA67F38_697C_4D3F_A619_C8A17D3EF1B5_.wvu.FilterData" localSheetId="0" hidden="1">'Pa aktivitātēm'!$A$108:$AO$179</definedName>
    <definedName name="Z_FEA67F38_697C_4D3F_A619_C8A17D3EF1B5_.wvu.PrintArea" localSheetId="1" hidden="1">Akt_apakšakt_pēcuzraudzība!$A$2:$F$149</definedName>
    <definedName name="Z_FEA67F38_697C_4D3F_A619_C8A17D3EF1B5_.wvu.PrintArea" localSheetId="0" hidden="1">'Pa aktivitātēm'!$A$1:$AO$219</definedName>
    <definedName name="Z_FEA67F38_697C_4D3F_A619_C8A17D3EF1B5_.wvu.PrintTitles" localSheetId="1" hidden="1">Akt_apakšakt_pēcuzraudzība!$10:$11</definedName>
    <definedName name="Z_FEA67F38_697C_4D3F_A619_C8A17D3EF1B5_.wvu.PrintTitles" localSheetId="0" hidden="1">'Pa aktivitātēm'!$4:$5</definedName>
  </definedNames>
  <calcPr calcId="152511"/>
  <customWorkbookViews>
    <customWorkbookView name="es-muran - Personal View" guid="{8B7C6BB7-45FF-402B-981E-E6FFFABEA84E}" mergeInterval="0" personalView="1" maximized="1" xWindow="1" yWindow="1" windowWidth="1280" windowHeight="798" activeSheetId="1" showComments="commIndAndComment"/>
    <customWorkbookView name="pd-radvi - Personal View" guid="{F0B32F6D-42BD-46A3-BA22-028FEAFE569C}" mergeInterval="0" personalView="1" maximized="1" xWindow="1" yWindow="1" windowWidth="1280" windowHeight="780" activeSheetId="1"/>
    <customWorkbookView name="es-sparn - Personal View" guid="{D856094A-916A-479F-90F3-26AD004B3022}" mergeInterval="0" personalView="1" maximized="1" xWindow="1" yWindow="1" windowWidth="1280" windowHeight="768" activeSheetId="1"/>
    <customWorkbookView name="pd-auder - Personal View" guid="{1B3811A1-226A-408D-9227-AFDEB1DA163B}" mergeInterval="0" personalView="1" maximized="1" xWindow="1" yWindow="1" windowWidth="1024" windowHeight="547" activeSheetId="1"/>
    <customWorkbookView name="es-murni - Personal View" guid="{B630F875-ABC6-47AE-A71B-262D51AE3B53}" mergeInterval="0" personalView="1" maximized="1" xWindow="1" yWindow="1" windowWidth="1280" windowHeight="803" tabRatio="325" activeSheetId="1"/>
    <customWorkbookView name="it-breik - Personal View" guid="{4D9D6020-4B9F-4592-AF04-6BE675921256}" mergeInterval="0" personalView="1" maximized="1" xWindow="1" yWindow="1" windowWidth="1280" windowHeight="805" activeSheetId="1"/>
    <customWorkbookView name="es-drazn - Personal View" guid="{66F78BDC-EF00-417C-8719-D1DD7D4F8A6F}" mergeInterval="0" personalView="1" maximized="1" xWindow="1" yWindow="1" windowWidth="1152" windowHeight="643" activeSheetId="1"/>
    <customWorkbookView name="es-dolbu - Personal View" guid="{D16958F7-EADF-470B-BCCB-C285D64A9969}" mergeInterval="0" personalView="1" maximized="1" xWindow="1" yWindow="1" windowWidth="1152" windowHeight="643" activeSheetId="1"/>
    <customWorkbookView name="fud-albin - Personal View" guid="{CA72AE52-AB7B-4B59-88FC-62C104034738}" mergeInterval="0" personalView="1" maximized="1" xWindow="1" yWindow="1" windowWidth="1280" windowHeight="782" activeSheetId="1"/>
    <customWorkbookView name="fsd-vilde - Personal View" guid="{CE2F9B1E-42A5-4921-AD2C-BAA2FAE8F84E}" mergeInterval="0" personalView="1" maximized="1" xWindow="1" yWindow="1" windowWidth="1152" windowHeight="643" activeSheetId="1"/>
    <customWorkbookView name="Grante Dita - Personal View" guid="{071BD56D-49F3-4830-AA49-832AB18442DA}" mergeInterval="0" personalView="1" maximized="1" xWindow="1" yWindow="1" windowWidth="1280" windowHeight="804" activeSheetId="1" showComments="commIndAndComment"/>
    <customWorkbookView name="Inga Balode - Personal View" guid="{8B78E06E-42F5-46F9-BC31-BE4230723415}" mergeInterval="0" personalView="1" maximized="1" xWindow="1" yWindow="1" windowWidth="1024" windowHeight="542" activeSheetId="1"/>
    <customWorkbookView name="Evelina Bole - Personal View" guid="{FEA67F38-697C-4D3F-A619-C8A17D3EF1B5}" mergeInterval="0" personalView="1" maximized="1" windowWidth="1596" windowHeight="684" activeSheetId="1"/>
  </customWorkbookViews>
</workbook>
</file>

<file path=xl/calcChain.xml><?xml version="1.0" encoding="utf-8"?>
<calcChain xmlns="http://schemas.openxmlformats.org/spreadsheetml/2006/main">
  <c r="U95" i="4" l="1"/>
  <c r="Z95" i="4" s="1"/>
  <c r="Q95" i="4"/>
  <c r="I272" i="22" l="1"/>
  <c r="J269" i="22"/>
  <c r="J268" i="22" s="1"/>
  <c r="J267" i="22" s="1"/>
  <c r="I269" i="22"/>
  <c r="I268" i="22" s="1"/>
  <c r="I267" i="22" s="1"/>
  <c r="H269" i="22"/>
  <c r="G269" i="22"/>
  <c r="G268" i="22" s="1"/>
  <c r="G267" i="22" s="1"/>
  <c r="F268" i="22"/>
  <c r="F267" i="22"/>
  <c r="J266" i="22"/>
  <c r="J265" i="22" s="1"/>
  <c r="J264" i="22" s="1"/>
  <c r="I266" i="22"/>
  <c r="I265" i="22" s="1"/>
  <c r="I264" i="22" s="1"/>
  <c r="H266" i="22"/>
  <c r="G266" i="22"/>
  <c r="G265" i="22" s="1"/>
  <c r="G264" i="22" s="1"/>
  <c r="F265" i="22"/>
  <c r="F264" i="22"/>
  <c r="J263" i="22"/>
  <c r="J262" i="22" s="1"/>
  <c r="I263" i="22"/>
  <c r="I262" i="22" s="1"/>
  <c r="H263" i="22"/>
  <c r="G263" i="22"/>
  <c r="G262" i="22" s="1"/>
  <c r="F262" i="22"/>
  <c r="J261" i="22"/>
  <c r="I261" i="22"/>
  <c r="H261" i="22"/>
  <c r="G261" i="22"/>
  <c r="J260" i="22"/>
  <c r="J259" i="22" s="1"/>
  <c r="I260" i="22"/>
  <c r="H260" i="22"/>
  <c r="G260" i="22"/>
  <c r="G259" i="22" s="1"/>
  <c r="F259" i="22"/>
  <c r="F258" i="22"/>
  <c r="J257" i="22"/>
  <c r="I257" i="22"/>
  <c r="H257" i="22"/>
  <c r="G257" i="22"/>
  <c r="J256" i="22"/>
  <c r="I256" i="22"/>
  <c r="H256" i="22"/>
  <c r="G256" i="22"/>
  <c r="J255" i="22"/>
  <c r="I255" i="22"/>
  <c r="H255" i="22"/>
  <c r="G255" i="22"/>
  <c r="J254" i="22"/>
  <c r="I254" i="22"/>
  <c r="H254" i="22"/>
  <c r="G254" i="22"/>
  <c r="J253" i="22"/>
  <c r="I253" i="22"/>
  <c r="H253" i="22"/>
  <c r="G253" i="22"/>
  <c r="J252" i="22"/>
  <c r="F252" i="22"/>
  <c r="F251" i="22"/>
  <c r="J250" i="22"/>
  <c r="I250" i="22"/>
  <c r="H250" i="22"/>
  <c r="G250" i="22"/>
  <c r="J249" i="22"/>
  <c r="I249" i="22"/>
  <c r="H249" i="22"/>
  <c r="G249" i="22"/>
  <c r="J248" i="22"/>
  <c r="I248" i="22"/>
  <c r="H248" i="22"/>
  <c r="G248" i="22"/>
  <c r="J247" i="22"/>
  <c r="I247" i="22"/>
  <c r="H247" i="22"/>
  <c r="G247" i="22"/>
  <c r="J246" i="22"/>
  <c r="I246" i="22"/>
  <c r="H246" i="22"/>
  <c r="G246" i="22"/>
  <c r="F245" i="22"/>
  <c r="J244" i="22"/>
  <c r="I244" i="22"/>
  <c r="H244" i="22"/>
  <c r="G244" i="22"/>
  <c r="F243" i="22"/>
  <c r="F242" i="22"/>
  <c r="J241" i="22"/>
  <c r="I241" i="22"/>
  <c r="H241" i="22"/>
  <c r="G241" i="22"/>
  <c r="F241" i="22"/>
  <c r="J240" i="22"/>
  <c r="I240" i="22"/>
  <c r="H240" i="22"/>
  <c r="G240" i="22"/>
  <c r="F239" i="22"/>
  <c r="J238" i="22"/>
  <c r="I238" i="22"/>
  <c r="H238" i="22"/>
  <c r="G238" i="22"/>
  <c r="J237" i="22"/>
  <c r="I237" i="22"/>
  <c r="H237" i="22"/>
  <c r="G237" i="22"/>
  <c r="J236" i="22"/>
  <c r="I236" i="22"/>
  <c r="H236" i="22"/>
  <c r="G236" i="22"/>
  <c r="F235" i="22"/>
  <c r="J234" i="22"/>
  <c r="I234" i="22"/>
  <c r="H234" i="22"/>
  <c r="G234" i="22"/>
  <c r="J233" i="22"/>
  <c r="I233" i="22"/>
  <c r="H233" i="22"/>
  <c r="G233" i="22"/>
  <c r="J232" i="22"/>
  <c r="I232" i="22"/>
  <c r="H232" i="22"/>
  <c r="G232" i="22"/>
  <c r="J231" i="22"/>
  <c r="I231" i="22"/>
  <c r="H231" i="22"/>
  <c r="G231" i="22"/>
  <c r="J230" i="22"/>
  <c r="J229" i="22" s="1"/>
  <c r="F230" i="22"/>
  <c r="F229" i="22"/>
  <c r="J228" i="22"/>
  <c r="I228" i="22"/>
  <c r="H228" i="22"/>
  <c r="G228" i="22"/>
  <c r="J227" i="22"/>
  <c r="I227" i="22"/>
  <c r="H227" i="22"/>
  <c r="G227" i="22"/>
  <c r="J226" i="22"/>
  <c r="F226" i="22"/>
  <c r="J225" i="22"/>
  <c r="I225" i="22"/>
  <c r="H225" i="22"/>
  <c r="G225" i="22"/>
  <c r="J224" i="22"/>
  <c r="I224" i="22"/>
  <c r="H224" i="22"/>
  <c r="G224" i="22"/>
  <c r="J223" i="22"/>
  <c r="I223" i="22"/>
  <c r="H223" i="22"/>
  <c r="G223" i="22"/>
  <c r="F222" i="22"/>
  <c r="F221" i="22"/>
  <c r="J220" i="22"/>
  <c r="I220" i="22"/>
  <c r="I219" i="22" s="1"/>
  <c r="H220" i="22"/>
  <c r="H219" i="22" s="1"/>
  <c r="G220" i="22"/>
  <c r="G219" i="22" s="1"/>
  <c r="F219" i="22"/>
  <c r="J218" i="22"/>
  <c r="I218" i="22"/>
  <c r="H218" i="22"/>
  <c r="G218" i="22"/>
  <c r="J217" i="22"/>
  <c r="I217" i="22"/>
  <c r="H217" i="22"/>
  <c r="G217" i="22"/>
  <c r="J216" i="22"/>
  <c r="I216" i="22"/>
  <c r="H216" i="22"/>
  <c r="G216" i="22"/>
  <c r="J215" i="22"/>
  <c r="I215" i="22"/>
  <c r="H215" i="22"/>
  <c r="G215" i="22"/>
  <c r="J214" i="22"/>
  <c r="I214" i="22"/>
  <c r="H214" i="22"/>
  <c r="G214" i="22"/>
  <c r="J213" i="22"/>
  <c r="I213" i="22"/>
  <c r="H213" i="22"/>
  <c r="G213" i="22"/>
  <c r="F212" i="22"/>
  <c r="F211" i="22"/>
  <c r="J210" i="22"/>
  <c r="I210" i="22"/>
  <c r="H210" i="22"/>
  <c r="G210" i="22"/>
  <c r="J209" i="22"/>
  <c r="I209" i="22"/>
  <c r="I208" i="22" s="1"/>
  <c r="H209" i="22"/>
  <c r="G209" i="22"/>
  <c r="F208" i="22"/>
  <c r="J207" i="22"/>
  <c r="I207" i="22"/>
  <c r="H207" i="22"/>
  <c r="G207" i="22"/>
  <c r="J206" i="22"/>
  <c r="I206" i="22"/>
  <c r="H206" i="22"/>
  <c r="G206" i="22"/>
  <c r="J205" i="22"/>
  <c r="I205" i="22"/>
  <c r="H205" i="22"/>
  <c r="G205" i="22"/>
  <c r="J204" i="22"/>
  <c r="J203" i="22" s="1"/>
  <c r="I204" i="22"/>
  <c r="I203" i="22" s="1"/>
  <c r="H204" i="22"/>
  <c r="G204" i="22"/>
  <c r="F203" i="22"/>
  <c r="F202" i="22"/>
  <c r="J201" i="22"/>
  <c r="I201" i="22"/>
  <c r="H201" i="22"/>
  <c r="G201" i="22"/>
  <c r="J200" i="22"/>
  <c r="I200" i="22"/>
  <c r="H200" i="22"/>
  <c r="G200" i="22"/>
  <c r="J199" i="22"/>
  <c r="I199" i="22"/>
  <c r="H199" i="22"/>
  <c r="G199" i="22"/>
  <c r="J198" i="22"/>
  <c r="I198" i="22"/>
  <c r="H198" i="22"/>
  <c r="G198" i="22"/>
  <c r="F197" i="22"/>
  <c r="J196" i="22"/>
  <c r="I196" i="22"/>
  <c r="H196" i="22"/>
  <c r="G196" i="22"/>
  <c r="J195" i="22"/>
  <c r="I195" i="22"/>
  <c r="H195" i="22"/>
  <c r="G195" i="22"/>
  <c r="F194" i="22"/>
  <c r="F193" i="22"/>
  <c r="J192" i="22"/>
  <c r="I192" i="22"/>
  <c r="H192" i="22"/>
  <c r="G192" i="22"/>
  <c r="J191" i="22"/>
  <c r="I191" i="22"/>
  <c r="I190" i="22" s="1"/>
  <c r="H191" i="22"/>
  <c r="G191" i="22"/>
  <c r="G190" i="22" s="1"/>
  <c r="F190" i="22"/>
  <c r="J189" i="22"/>
  <c r="I189" i="22"/>
  <c r="H189" i="22"/>
  <c r="G189" i="22"/>
  <c r="J188" i="22"/>
  <c r="I188" i="22"/>
  <c r="H188" i="22"/>
  <c r="G188" i="22"/>
  <c r="J187" i="22"/>
  <c r="I187" i="22"/>
  <c r="I186" i="22" s="1"/>
  <c r="H187" i="22"/>
  <c r="G187" i="22"/>
  <c r="G186" i="22" s="1"/>
  <c r="F186" i="22"/>
  <c r="F185" i="22"/>
  <c r="J184" i="22"/>
  <c r="I184" i="22"/>
  <c r="H184" i="22"/>
  <c r="G184" i="22"/>
  <c r="J183" i="22"/>
  <c r="I183" i="22"/>
  <c r="H183" i="22"/>
  <c r="G183" i="22"/>
  <c r="J182" i="22"/>
  <c r="I182" i="22"/>
  <c r="H182" i="22"/>
  <c r="G182" i="22"/>
  <c r="J181" i="22"/>
  <c r="I181" i="22"/>
  <c r="H181" i="22"/>
  <c r="G181" i="22"/>
  <c r="J180" i="22"/>
  <c r="I180" i="22"/>
  <c r="H180" i="22"/>
  <c r="G180" i="22"/>
  <c r="J179" i="22"/>
  <c r="I179" i="22"/>
  <c r="H179" i="22"/>
  <c r="G179" i="22"/>
  <c r="J178" i="22"/>
  <c r="I178" i="22"/>
  <c r="H178" i="22"/>
  <c r="G178" i="22"/>
  <c r="J177" i="22"/>
  <c r="I177" i="22"/>
  <c r="H177" i="22"/>
  <c r="G177" i="22"/>
  <c r="F176" i="22"/>
  <c r="F175" i="22"/>
  <c r="J174" i="22"/>
  <c r="I174" i="22"/>
  <c r="H174" i="22"/>
  <c r="G174" i="22"/>
  <c r="J173" i="22"/>
  <c r="I173" i="22"/>
  <c r="I172" i="22" s="1"/>
  <c r="H173" i="22"/>
  <c r="G173" i="22"/>
  <c r="F172" i="22"/>
  <c r="J171" i="22"/>
  <c r="I171" i="22"/>
  <c r="H171" i="22"/>
  <c r="G171" i="22"/>
  <c r="J170" i="22"/>
  <c r="I170" i="22"/>
  <c r="H170" i="22"/>
  <c r="G170" i="22"/>
  <c r="F169" i="22"/>
  <c r="J168" i="22"/>
  <c r="I168" i="22"/>
  <c r="H168" i="22"/>
  <c r="G168" i="22"/>
  <c r="J167" i="22"/>
  <c r="J166" i="22" s="1"/>
  <c r="I167" i="22"/>
  <c r="H167" i="22"/>
  <c r="G167" i="22"/>
  <c r="G166" i="22" s="1"/>
  <c r="F166" i="22"/>
  <c r="J165" i="22"/>
  <c r="I165" i="22"/>
  <c r="H165" i="22"/>
  <c r="G165" i="22"/>
  <c r="J164" i="22"/>
  <c r="I164" i="22"/>
  <c r="H164" i="22"/>
  <c r="G164" i="22"/>
  <c r="F163" i="22"/>
  <c r="F162" i="22"/>
  <c r="J158" i="22"/>
  <c r="J157" i="22" s="1"/>
  <c r="J156" i="22" s="1"/>
  <c r="I158" i="22"/>
  <c r="I157" i="22" s="1"/>
  <c r="I156" i="22" s="1"/>
  <c r="H158" i="22"/>
  <c r="G158" i="22"/>
  <c r="G157" i="22" s="1"/>
  <c r="G156" i="22" s="1"/>
  <c r="F157" i="22"/>
  <c r="F156" i="22"/>
  <c r="J155" i="22"/>
  <c r="I155" i="22"/>
  <c r="H155" i="22"/>
  <c r="G155" i="22"/>
  <c r="S154" i="22"/>
  <c r="T154" i="22" s="1"/>
  <c r="J154" i="22"/>
  <c r="I154" i="22"/>
  <c r="H154" i="22"/>
  <c r="G154" i="22"/>
  <c r="J153" i="22"/>
  <c r="I153" i="22"/>
  <c r="H153" i="22"/>
  <c r="G153" i="22"/>
  <c r="J152" i="22"/>
  <c r="I152" i="22"/>
  <c r="I151" i="22" s="1"/>
  <c r="H152" i="22"/>
  <c r="G152" i="22"/>
  <c r="G151" i="22" s="1"/>
  <c r="F151" i="22"/>
  <c r="J150" i="22"/>
  <c r="I150" i="22"/>
  <c r="H150" i="22"/>
  <c r="G150" i="22"/>
  <c r="F149" i="22"/>
  <c r="J148" i="22"/>
  <c r="I148" i="22"/>
  <c r="H148" i="22"/>
  <c r="G148" i="22"/>
  <c r="J147" i="22"/>
  <c r="I147" i="22"/>
  <c r="H147" i="22"/>
  <c r="G147" i="22"/>
  <c r="J146" i="22"/>
  <c r="J145" i="22" s="1"/>
  <c r="I146" i="22"/>
  <c r="H146" i="22"/>
  <c r="G146" i="22"/>
  <c r="F145" i="22"/>
  <c r="I144" i="22"/>
  <c r="F144" i="22"/>
  <c r="F143" i="22"/>
  <c r="O142" i="22"/>
  <c r="M142" i="22"/>
  <c r="J142" i="22"/>
  <c r="I142" i="22"/>
  <c r="H142" i="22"/>
  <c r="G142" i="22"/>
  <c r="O141" i="22"/>
  <c r="M141" i="22"/>
  <c r="J141" i="22"/>
  <c r="I141" i="22"/>
  <c r="H141" i="22"/>
  <c r="G141" i="22"/>
  <c r="F140" i="22"/>
  <c r="O139" i="22"/>
  <c r="M139" i="22"/>
  <c r="J139" i="22"/>
  <c r="I139" i="22"/>
  <c r="H139" i="22"/>
  <c r="G139" i="22"/>
  <c r="O138" i="22"/>
  <c r="M138" i="22"/>
  <c r="J138" i="22"/>
  <c r="I138" i="22"/>
  <c r="H138" i="22"/>
  <c r="G138" i="22"/>
  <c r="F138" i="22"/>
  <c r="O137" i="22"/>
  <c r="M137" i="22"/>
  <c r="J137" i="22"/>
  <c r="I137" i="22"/>
  <c r="H137" i="22"/>
  <c r="G137" i="22"/>
  <c r="F137" i="22"/>
  <c r="F136" i="22"/>
  <c r="O135" i="22"/>
  <c r="M135" i="22"/>
  <c r="J135" i="22"/>
  <c r="I135" i="22"/>
  <c r="H135" i="22"/>
  <c r="P135" i="22" s="1"/>
  <c r="G135" i="22"/>
  <c r="F134" i="22"/>
  <c r="F133" i="22"/>
  <c r="J132" i="22"/>
  <c r="I132" i="22"/>
  <c r="H132" i="22"/>
  <c r="G132" i="22"/>
  <c r="J131" i="22"/>
  <c r="J130" i="22" s="1"/>
  <c r="I131" i="22"/>
  <c r="I130" i="22" s="1"/>
  <c r="H131" i="22"/>
  <c r="G131" i="22"/>
  <c r="G130" i="22" s="1"/>
  <c r="F130" i="22"/>
  <c r="J129" i="22"/>
  <c r="I129" i="22"/>
  <c r="H129" i="22"/>
  <c r="G129" i="22"/>
  <c r="J128" i="22"/>
  <c r="I128" i="22"/>
  <c r="H128" i="22"/>
  <c r="G128" i="22"/>
  <c r="J127" i="22"/>
  <c r="I127" i="22"/>
  <c r="H127" i="22"/>
  <c r="G127" i="22"/>
  <c r="J126" i="22"/>
  <c r="I126" i="22"/>
  <c r="H126" i="22"/>
  <c r="G126" i="22"/>
  <c r="F125" i="22"/>
  <c r="J124" i="22"/>
  <c r="I124" i="22"/>
  <c r="H124" i="22"/>
  <c r="G124" i="22"/>
  <c r="J123" i="22"/>
  <c r="I123" i="22"/>
  <c r="H123" i="22"/>
  <c r="G123" i="22"/>
  <c r="J122" i="22"/>
  <c r="I122" i="22"/>
  <c r="I121" i="22" s="1"/>
  <c r="H122" i="22"/>
  <c r="G122" i="22"/>
  <c r="F121" i="22"/>
  <c r="F120" i="22"/>
  <c r="J119" i="22"/>
  <c r="I119" i="22"/>
  <c r="H119" i="22"/>
  <c r="G119" i="22"/>
  <c r="J118" i="22"/>
  <c r="I118" i="22"/>
  <c r="H118" i="22"/>
  <c r="G118" i="22"/>
  <c r="J117" i="22"/>
  <c r="I117" i="22"/>
  <c r="H117" i="22"/>
  <c r="G117" i="22"/>
  <c r="F116" i="22"/>
  <c r="J115" i="22"/>
  <c r="I115" i="22"/>
  <c r="H115" i="22"/>
  <c r="G115" i="22"/>
  <c r="J114" i="22"/>
  <c r="I114" i="22"/>
  <c r="H114" i="22"/>
  <c r="G114" i="22"/>
  <c r="F113" i="22"/>
  <c r="F112" i="22"/>
  <c r="J110" i="22"/>
  <c r="J109" i="22" s="1"/>
  <c r="J108" i="22" s="1"/>
  <c r="I110" i="22"/>
  <c r="I109" i="22" s="1"/>
  <c r="G110" i="22"/>
  <c r="G109" i="22" s="1"/>
  <c r="G108" i="22" s="1"/>
  <c r="F109" i="22"/>
  <c r="F108" i="22"/>
  <c r="J107" i="22"/>
  <c r="I107" i="22"/>
  <c r="G107" i="22"/>
  <c r="J106" i="22"/>
  <c r="I106" i="22"/>
  <c r="G106" i="22"/>
  <c r="F105" i="22"/>
  <c r="J104" i="22"/>
  <c r="I104" i="22"/>
  <c r="G104" i="22"/>
  <c r="J103" i="22"/>
  <c r="I103" i="22"/>
  <c r="G103" i="22"/>
  <c r="J102" i="22"/>
  <c r="I102" i="22"/>
  <c r="G102" i="22"/>
  <c r="F101" i="22"/>
  <c r="J100" i="22"/>
  <c r="I100" i="22"/>
  <c r="G100" i="22"/>
  <c r="F99" i="22"/>
  <c r="J98" i="22"/>
  <c r="I98" i="22"/>
  <c r="G98" i="22"/>
  <c r="J97" i="22"/>
  <c r="I97" i="22"/>
  <c r="G97" i="22"/>
  <c r="F96" i="22"/>
  <c r="J95" i="22"/>
  <c r="I95" i="22"/>
  <c r="G95" i="22"/>
  <c r="J94" i="22"/>
  <c r="I94" i="22"/>
  <c r="G94" i="22"/>
  <c r="J93" i="22"/>
  <c r="I93" i="22"/>
  <c r="G93" i="22"/>
  <c r="F92" i="22"/>
  <c r="F91" i="22"/>
  <c r="F90" i="22"/>
  <c r="J89" i="22"/>
  <c r="I89" i="22"/>
  <c r="G89" i="22"/>
  <c r="J88" i="22"/>
  <c r="I88" i="22"/>
  <c r="G88" i="22"/>
  <c r="J87" i="22"/>
  <c r="I87" i="22"/>
  <c r="G87" i="22"/>
  <c r="F86" i="22"/>
  <c r="I85" i="22"/>
  <c r="G85" i="22"/>
  <c r="I84" i="22"/>
  <c r="G84" i="22"/>
  <c r="F83" i="22"/>
  <c r="F82" i="22"/>
  <c r="F81" i="22"/>
  <c r="I80" i="22"/>
  <c r="G80" i="22"/>
  <c r="J79" i="22"/>
  <c r="I79" i="22"/>
  <c r="G79" i="22"/>
  <c r="J78" i="22"/>
  <c r="I78" i="22"/>
  <c r="G78" i="22"/>
  <c r="F77" i="22"/>
  <c r="J76" i="22"/>
  <c r="I76" i="22"/>
  <c r="G76" i="22"/>
  <c r="J75" i="22"/>
  <c r="I75" i="22"/>
  <c r="G75" i="22"/>
  <c r="J74" i="22"/>
  <c r="I74" i="22"/>
  <c r="G74" i="22"/>
  <c r="J73" i="22"/>
  <c r="I73" i="22"/>
  <c r="G73" i="22"/>
  <c r="I72" i="22"/>
  <c r="G72" i="22"/>
  <c r="J71" i="22"/>
  <c r="I71" i="22"/>
  <c r="G71" i="22"/>
  <c r="J70" i="22"/>
  <c r="I70" i="22"/>
  <c r="G70" i="22"/>
  <c r="J69" i="22"/>
  <c r="I69" i="22"/>
  <c r="G69" i="22"/>
  <c r="F68" i="22"/>
  <c r="J67" i="22"/>
  <c r="I67" i="22"/>
  <c r="G67" i="22"/>
  <c r="I66" i="22"/>
  <c r="G66" i="22"/>
  <c r="J65" i="22"/>
  <c r="I65" i="22"/>
  <c r="G65" i="22"/>
  <c r="J64" i="22"/>
  <c r="I64" i="22"/>
  <c r="G64" i="22"/>
  <c r="I63" i="22"/>
  <c r="G63" i="22"/>
  <c r="I62" i="22"/>
  <c r="G62" i="22"/>
  <c r="F61" i="22"/>
  <c r="F60" i="22"/>
  <c r="F59" i="22"/>
  <c r="J58" i="22"/>
  <c r="I58" i="22"/>
  <c r="G58" i="22"/>
  <c r="J57" i="22"/>
  <c r="I57" i="22"/>
  <c r="G57" i="22"/>
  <c r="F56" i="22"/>
  <c r="J55" i="22"/>
  <c r="I55" i="22"/>
  <c r="G55" i="22"/>
  <c r="J54" i="22"/>
  <c r="I54" i="22"/>
  <c r="G54" i="22"/>
  <c r="F53" i="22"/>
  <c r="J52" i="22"/>
  <c r="I52" i="22"/>
  <c r="G52" i="22"/>
  <c r="J51" i="22"/>
  <c r="G51" i="22"/>
  <c r="F50" i="22"/>
  <c r="J49" i="22"/>
  <c r="I49" i="22"/>
  <c r="G49" i="22"/>
  <c r="J48" i="22"/>
  <c r="I48" i="22"/>
  <c r="G48" i="22"/>
  <c r="I47" i="22"/>
  <c r="G47" i="22"/>
  <c r="J46" i="22"/>
  <c r="I46" i="22"/>
  <c r="G46" i="22"/>
  <c r="F45" i="22"/>
  <c r="F44" i="22"/>
  <c r="J43" i="22"/>
  <c r="I43" i="22"/>
  <c r="G43" i="22"/>
  <c r="J42" i="22"/>
  <c r="I42" i="22"/>
  <c r="G42" i="22"/>
  <c r="J41" i="22"/>
  <c r="I41" i="22"/>
  <c r="G41" i="22"/>
  <c r="F40" i="22"/>
  <c r="G39" i="22"/>
  <c r="G38" i="22"/>
  <c r="J37" i="22"/>
  <c r="I37" i="22"/>
  <c r="G37" i="22"/>
  <c r="J36" i="22"/>
  <c r="I36" i="22"/>
  <c r="G36" i="22"/>
  <c r="F35" i="22"/>
  <c r="F34" i="22"/>
  <c r="F33" i="22"/>
  <c r="J32" i="22"/>
  <c r="I32" i="22"/>
  <c r="G32" i="22"/>
  <c r="J31" i="22"/>
  <c r="I31" i="22"/>
  <c r="G31" i="22"/>
  <c r="F30" i="22"/>
  <c r="J29" i="22"/>
  <c r="I29" i="22"/>
  <c r="G29" i="22"/>
  <c r="J28" i="22"/>
  <c r="I28" i="22"/>
  <c r="G28" i="22"/>
  <c r="F27" i="22"/>
  <c r="F26" i="22"/>
  <c r="J25" i="22"/>
  <c r="I25" i="22"/>
  <c r="G25" i="22"/>
  <c r="J24" i="22"/>
  <c r="I24" i="22"/>
  <c r="G24" i="22"/>
  <c r="J23" i="22"/>
  <c r="I23" i="22"/>
  <c r="G23" i="22"/>
  <c r="G111" i="22" l="1"/>
  <c r="J161" i="22"/>
  <c r="I111" i="22"/>
  <c r="H161" i="22"/>
  <c r="J111" i="22"/>
  <c r="I161" i="22"/>
  <c r="H111" i="22"/>
  <c r="G161" i="22"/>
  <c r="G121" i="22"/>
  <c r="H172" i="22"/>
  <c r="G20" i="22"/>
  <c r="I136" i="22"/>
  <c r="N139" i="22"/>
  <c r="H160" i="22"/>
  <c r="I160" i="22"/>
  <c r="I259" i="22"/>
  <c r="I258" i="22" s="1"/>
  <c r="J160" i="22"/>
  <c r="G160" i="22"/>
  <c r="K126" i="22"/>
  <c r="L126" i="22" s="1"/>
  <c r="K253" i="22"/>
  <c r="L253" i="22" s="1"/>
  <c r="K257" i="22"/>
  <c r="K122" i="22"/>
  <c r="L122" i="22" s="1"/>
  <c r="K191" i="22"/>
  <c r="L191" i="22" s="1"/>
  <c r="K246" i="22"/>
  <c r="L246" i="22" s="1"/>
  <c r="K248" i="22"/>
  <c r="L248" i="22" s="1"/>
  <c r="K250" i="22"/>
  <c r="L250" i="22" s="1"/>
  <c r="J258" i="22"/>
  <c r="J56" i="22"/>
  <c r="K141" i="22"/>
  <c r="L141" i="22" s="1"/>
  <c r="G86" i="22"/>
  <c r="K114" i="22"/>
  <c r="L114" i="22" s="1"/>
  <c r="G53" i="22"/>
  <c r="G140" i="22"/>
  <c r="H140" i="22"/>
  <c r="K180" i="22"/>
  <c r="K269" i="22"/>
  <c r="L269" i="22" s="1"/>
  <c r="K170" i="22"/>
  <c r="L170" i="22" s="1"/>
  <c r="K223" i="22"/>
  <c r="L223" i="22" s="1"/>
  <c r="G105" i="22"/>
  <c r="J140" i="22"/>
  <c r="J27" i="22"/>
  <c r="I92" i="22"/>
  <c r="I105" i="22"/>
  <c r="I149" i="22"/>
  <c r="I143" i="22" s="1"/>
  <c r="I40" i="22"/>
  <c r="G50" i="22"/>
  <c r="I56" i="22"/>
  <c r="G83" i="22"/>
  <c r="J121" i="22"/>
  <c r="K153" i="22"/>
  <c r="L153" i="22" s="1"/>
  <c r="K154" i="22"/>
  <c r="L154" i="22" s="1"/>
  <c r="J190" i="22"/>
  <c r="K207" i="22"/>
  <c r="L207" i="22" s="1"/>
  <c r="G27" i="22"/>
  <c r="I61" i="22"/>
  <c r="G68" i="22"/>
  <c r="G77" i="22"/>
  <c r="I96" i="22"/>
  <c r="J101" i="22"/>
  <c r="J99" i="22" s="1"/>
  <c r="G136" i="22"/>
  <c r="G172" i="22"/>
  <c r="K173" i="22"/>
  <c r="L173" i="22" s="1"/>
  <c r="J172" i="22"/>
  <c r="K178" i="22"/>
  <c r="L178" i="22" s="1"/>
  <c r="K237" i="22"/>
  <c r="L237" i="22" s="1"/>
  <c r="K238" i="22"/>
  <c r="L238" i="22" s="1"/>
  <c r="G239" i="22"/>
  <c r="G245" i="22"/>
  <c r="G243" i="22" s="1"/>
  <c r="G22" i="22"/>
  <c r="I86" i="22"/>
  <c r="G116" i="22"/>
  <c r="G113" i="22" s="1"/>
  <c r="H121" i="22"/>
  <c r="G149" i="22"/>
  <c r="K168" i="22"/>
  <c r="K188" i="22"/>
  <c r="L188" i="22" s="1"/>
  <c r="I27" i="22"/>
  <c r="J30" i="22"/>
  <c r="J50" i="22"/>
  <c r="J53" i="22"/>
  <c r="I101" i="22"/>
  <c r="I99" i="22" s="1"/>
  <c r="G125" i="22"/>
  <c r="G120" i="22" s="1"/>
  <c r="K139" i="22"/>
  <c r="R139" i="22" s="1"/>
  <c r="Q141" i="22"/>
  <c r="K179" i="22"/>
  <c r="L179" i="22" s="1"/>
  <c r="G185" i="22"/>
  <c r="G203" i="22"/>
  <c r="G197" i="22"/>
  <c r="G194" i="22" s="1"/>
  <c r="G30" i="22"/>
  <c r="I30" i="22"/>
  <c r="G40" i="22"/>
  <c r="G45" i="22"/>
  <c r="I53" i="22"/>
  <c r="G56" i="22"/>
  <c r="I68" i="22"/>
  <c r="J68" i="22"/>
  <c r="I77" i="22"/>
  <c r="K118" i="22"/>
  <c r="L118" i="22" s="1"/>
  <c r="K124" i="22"/>
  <c r="P138" i="22"/>
  <c r="I145" i="22"/>
  <c r="H245" i="22"/>
  <c r="H243" i="22" s="1"/>
  <c r="G252" i="22"/>
  <c r="G251" i="22" s="1"/>
  <c r="K255" i="22"/>
  <c r="L255" i="22" s="1"/>
  <c r="G61" i="22"/>
  <c r="N142" i="22"/>
  <c r="K213" i="22"/>
  <c r="K201" i="22"/>
  <c r="K216" i="22"/>
  <c r="L216" i="22" s="1"/>
  <c r="K131" i="22"/>
  <c r="H130" i="22"/>
  <c r="K130" i="22" s="1"/>
  <c r="G101" i="22"/>
  <c r="G99" i="22" s="1"/>
  <c r="M136" i="22"/>
  <c r="Q139" i="22"/>
  <c r="P142" i="22"/>
  <c r="G144" i="22"/>
  <c r="K218" i="22"/>
  <c r="K227" i="22"/>
  <c r="L227" i="22" s="1"/>
  <c r="H268" i="22"/>
  <c r="H267" i="22" s="1"/>
  <c r="I22" i="22"/>
  <c r="I45" i="22"/>
  <c r="J92" i="22"/>
  <c r="G92" i="22"/>
  <c r="J96" i="22"/>
  <c r="G96" i="22"/>
  <c r="I125" i="22"/>
  <c r="I120" i="22" s="1"/>
  <c r="K137" i="22"/>
  <c r="R137" i="22" s="1"/>
  <c r="I140" i="22"/>
  <c r="G145" i="22"/>
  <c r="G163" i="22"/>
  <c r="G169" i="22"/>
  <c r="I176" i="22"/>
  <c r="I175" i="22" s="1"/>
  <c r="G176" i="22"/>
  <c r="G175" i="22" s="1"/>
  <c r="J176" i="22"/>
  <c r="J175" i="22" s="1"/>
  <c r="I185" i="22"/>
  <c r="K196" i="22"/>
  <c r="L196" i="22" s="1"/>
  <c r="K198" i="22"/>
  <c r="L198" i="22" s="1"/>
  <c r="J197" i="22"/>
  <c r="J194" i="22" s="1"/>
  <c r="I212" i="22"/>
  <c r="I211" i="22" s="1"/>
  <c r="G226" i="22"/>
  <c r="G222" i="22" s="1"/>
  <c r="K233" i="22"/>
  <c r="I239" i="22"/>
  <c r="J40" i="22"/>
  <c r="J86" i="22"/>
  <c r="K128" i="22"/>
  <c r="L128" i="22" s="1"/>
  <c r="J125" i="22"/>
  <c r="J120" i="22" s="1"/>
  <c r="Q137" i="22"/>
  <c r="I163" i="22"/>
  <c r="K182" i="22"/>
  <c r="L182" i="22" s="1"/>
  <c r="H190" i="22"/>
  <c r="I202" i="22"/>
  <c r="K231" i="22"/>
  <c r="J235" i="22"/>
  <c r="G35" i="22"/>
  <c r="J105" i="22"/>
  <c r="I116" i="22"/>
  <c r="I113" i="22" s="1"/>
  <c r="J136" i="22"/>
  <c r="J151" i="22"/>
  <c r="J149" i="22" s="1"/>
  <c r="J186" i="22"/>
  <c r="G208" i="22"/>
  <c r="H208" i="22"/>
  <c r="K214" i="22"/>
  <c r="I235" i="22"/>
  <c r="K241" i="22"/>
  <c r="L241" i="22" s="1"/>
  <c r="J245" i="22"/>
  <c r="J243" i="22" s="1"/>
  <c r="I252" i="22"/>
  <c r="I251" i="22" s="1"/>
  <c r="I166" i="22"/>
  <c r="K200" i="22"/>
  <c r="L200" i="22" s="1"/>
  <c r="K217" i="22"/>
  <c r="L217" i="22" s="1"/>
  <c r="K225" i="22"/>
  <c r="L225" i="22" s="1"/>
  <c r="I226" i="22"/>
  <c r="I222" i="22" s="1"/>
  <c r="I230" i="22"/>
  <c r="I229" i="22" s="1"/>
  <c r="J251" i="22"/>
  <c r="I169" i="22"/>
  <c r="K165" i="22"/>
  <c r="H163" i="22"/>
  <c r="K147" i="22"/>
  <c r="J116" i="22"/>
  <c r="K146" i="22"/>
  <c r="H145" i="22"/>
  <c r="H144" i="22"/>
  <c r="K117" i="22"/>
  <c r="H116" i="22"/>
  <c r="H113" i="22" s="1"/>
  <c r="K148" i="22"/>
  <c r="K158" i="22"/>
  <c r="H157" i="22"/>
  <c r="I83" i="22"/>
  <c r="I108" i="22"/>
  <c r="K115" i="22"/>
  <c r="K119" i="22"/>
  <c r="H125" i="22"/>
  <c r="K127" i="22"/>
  <c r="N135" i="22"/>
  <c r="P137" i="22"/>
  <c r="O136" i="22"/>
  <c r="P141" i="22"/>
  <c r="O140" i="22"/>
  <c r="K150" i="22"/>
  <c r="H169" i="22"/>
  <c r="K171" i="22"/>
  <c r="K123" i="22"/>
  <c r="K129" i="22"/>
  <c r="K132" i="22"/>
  <c r="H136" i="22"/>
  <c r="Q138" i="22"/>
  <c r="K138" i="22"/>
  <c r="R138" i="22" s="1"/>
  <c r="K142" i="22"/>
  <c r="Q142" i="22"/>
  <c r="J144" i="22"/>
  <c r="K206" i="22"/>
  <c r="K228" i="22"/>
  <c r="Q135" i="22"/>
  <c r="K135" i="22"/>
  <c r="P139" i="22"/>
  <c r="M140" i="22"/>
  <c r="N141" i="22"/>
  <c r="K152" i="22"/>
  <c r="H151" i="22"/>
  <c r="K155" i="22"/>
  <c r="K164" i="22"/>
  <c r="K177" i="22"/>
  <c r="H176" i="22"/>
  <c r="K183" i="22"/>
  <c r="K189" i="22"/>
  <c r="J208" i="22"/>
  <c r="J202" i="22" s="1"/>
  <c r="K209" i="22"/>
  <c r="I197" i="22"/>
  <c r="I194" i="22" s="1"/>
  <c r="K204" i="22"/>
  <c r="H203" i="22"/>
  <c r="K205" i="22"/>
  <c r="G212" i="22"/>
  <c r="G211" i="22" s="1"/>
  <c r="H166" i="22"/>
  <c r="K167" i="22"/>
  <c r="K174" i="22"/>
  <c r="K181" i="22"/>
  <c r="H186" i="22"/>
  <c r="K187" i="22"/>
  <c r="K192" i="22"/>
  <c r="K195" i="22"/>
  <c r="K215" i="22"/>
  <c r="H212" i="22"/>
  <c r="K184" i="22"/>
  <c r="J219" i="22"/>
  <c r="K219" i="22" s="1"/>
  <c r="K220" i="22"/>
  <c r="K210" i="22"/>
  <c r="J222" i="22"/>
  <c r="K224" i="22"/>
  <c r="K236" i="22"/>
  <c r="H235" i="22"/>
  <c r="K240" i="22"/>
  <c r="J239" i="22"/>
  <c r="K244" i="22"/>
  <c r="H197" i="22"/>
  <c r="K199" i="22"/>
  <c r="J212" i="22"/>
  <c r="K232" i="22"/>
  <c r="G235" i="22"/>
  <c r="K234" i="22"/>
  <c r="G230" i="22"/>
  <c r="G229" i="22" s="1"/>
  <c r="I245" i="22"/>
  <c r="I243" i="22" s="1"/>
  <c r="K254" i="22"/>
  <c r="H252" i="22"/>
  <c r="K256" i="22"/>
  <c r="G258" i="22"/>
  <c r="K260" i="22"/>
  <c r="H259" i="22"/>
  <c r="K266" i="22"/>
  <c r="H265" i="22"/>
  <c r="H239" i="22"/>
  <c r="K249" i="22"/>
  <c r="K261" i="22"/>
  <c r="H226" i="22"/>
  <c r="H222" i="22" s="1"/>
  <c r="H230" i="22"/>
  <c r="K247" i="22"/>
  <c r="H262" i="22"/>
  <c r="K263" i="22"/>
  <c r="K111" i="22" l="1"/>
  <c r="L214" i="22"/>
  <c r="K161" i="22"/>
  <c r="K172" i="22"/>
  <c r="L172" i="22" s="1"/>
  <c r="I134" i="22"/>
  <c r="I133" i="22" s="1"/>
  <c r="K160" i="22"/>
  <c r="G134" i="22"/>
  <c r="G133" i="22" s="1"/>
  <c r="L213" i="22"/>
  <c r="G60" i="22"/>
  <c r="G59" i="22" s="1"/>
  <c r="I242" i="22"/>
  <c r="N140" i="22"/>
  <c r="G26" i="22"/>
  <c r="G21" i="22" s="1"/>
  <c r="K121" i="22"/>
  <c r="L121" i="22" s="1"/>
  <c r="G82" i="22"/>
  <c r="G81" i="22" s="1"/>
  <c r="K140" i="22"/>
  <c r="L140" i="22" s="1"/>
  <c r="Q140" i="22"/>
  <c r="J185" i="22"/>
  <c r="H134" i="22"/>
  <c r="H133" i="22" s="1"/>
  <c r="K268" i="22"/>
  <c r="L268" i="22" s="1"/>
  <c r="R141" i="22"/>
  <c r="S141" i="22" s="1"/>
  <c r="T141" i="22" s="1"/>
  <c r="J134" i="22"/>
  <c r="J133" i="22" s="1"/>
  <c r="K190" i="22"/>
  <c r="L190" i="22" s="1"/>
  <c r="J169" i="22"/>
  <c r="K169" i="22" s="1"/>
  <c r="L169" i="22" s="1"/>
  <c r="I91" i="22"/>
  <c r="I90" i="22" s="1"/>
  <c r="G159" i="22"/>
  <c r="I159" i="22"/>
  <c r="I60" i="22"/>
  <c r="I59" i="22" s="1"/>
  <c r="G44" i="22"/>
  <c r="I26" i="22"/>
  <c r="I21" i="22" s="1"/>
  <c r="G143" i="22"/>
  <c r="K245" i="22"/>
  <c r="L245" i="22" s="1"/>
  <c r="L139" i="22"/>
  <c r="G91" i="22"/>
  <c r="G90" i="22" s="1"/>
  <c r="G202" i="22"/>
  <c r="G193" i="22" s="1"/>
  <c r="G34" i="22"/>
  <c r="J91" i="22"/>
  <c r="J90" i="22" s="1"/>
  <c r="G242" i="22"/>
  <c r="J26" i="22"/>
  <c r="S137" i="22"/>
  <c r="T137" i="22" s="1"/>
  <c r="J211" i="22"/>
  <c r="I82" i="22"/>
  <c r="I81" i="22" s="1"/>
  <c r="K208" i="22"/>
  <c r="G162" i="22"/>
  <c r="J159" i="22"/>
  <c r="I193" i="22"/>
  <c r="S139" i="22"/>
  <c r="T139" i="22" s="1"/>
  <c r="G112" i="22"/>
  <c r="I221" i="22"/>
  <c r="I112" i="22"/>
  <c r="H159" i="22"/>
  <c r="J143" i="22"/>
  <c r="L218" i="22"/>
  <c r="J242" i="22"/>
  <c r="L231" i="22"/>
  <c r="L201" i="22"/>
  <c r="J193" i="22"/>
  <c r="I162" i="22"/>
  <c r="J221" i="22"/>
  <c r="G221" i="22"/>
  <c r="H149" i="22"/>
  <c r="H143" i="22" s="1"/>
  <c r="K265" i="22"/>
  <c r="L265" i="22" s="1"/>
  <c r="H264" i="22"/>
  <c r="L192" i="22"/>
  <c r="K176" i="22"/>
  <c r="H175" i="22"/>
  <c r="R135" i="22"/>
  <c r="L135" i="22"/>
  <c r="L127" i="22"/>
  <c r="L263" i="22"/>
  <c r="K226" i="22"/>
  <c r="L249" i="22"/>
  <c r="L266" i="22"/>
  <c r="L260" i="22"/>
  <c r="L224" i="22"/>
  <c r="K212" i="22"/>
  <c r="L212" i="22" s="1"/>
  <c r="H211" i="22"/>
  <c r="L195" i="22"/>
  <c r="K186" i="22"/>
  <c r="H185" i="22"/>
  <c r="L174" i="22"/>
  <c r="K203" i="22"/>
  <c r="H202" i="22"/>
  <c r="L183" i="22"/>
  <c r="L177" i="22"/>
  <c r="L164" i="22"/>
  <c r="S138" i="22"/>
  <c r="T138" i="22" s="1"/>
  <c r="L129" i="22"/>
  <c r="L150" i="22"/>
  <c r="K113" i="22"/>
  <c r="L113" i="22" s="1"/>
  <c r="L247" i="22"/>
  <c r="K230" i="22"/>
  <c r="H229" i="22"/>
  <c r="H221" i="22" s="1"/>
  <c r="K259" i="22"/>
  <c r="L259" i="22" s="1"/>
  <c r="H258" i="22"/>
  <c r="K222" i="22"/>
  <c r="L222" i="22" s="1"/>
  <c r="K243" i="22"/>
  <c r="L243" i="22" s="1"/>
  <c r="L240" i="22"/>
  <c r="K235" i="22"/>
  <c r="L235" i="22" s="1"/>
  <c r="L215" i="22"/>
  <c r="L181" i="22"/>
  <c r="L204" i="22"/>
  <c r="K151" i="22"/>
  <c r="L206" i="22"/>
  <c r="R142" i="22"/>
  <c r="S142" i="22" s="1"/>
  <c r="T142" i="22" s="1"/>
  <c r="L142" i="22"/>
  <c r="P136" i="22"/>
  <c r="O134" i="22"/>
  <c r="K125" i="22"/>
  <c r="L115" i="22"/>
  <c r="L148" i="22"/>
  <c r="K145" i="22"/>
  <c r="H120" i="22"/>
  <c r="H112" i="22" s="1"/>
  <c r="K112" i="22" s="1"/>
  <c r="L112" i="22" s="1"/>
  <c r="L165" i="22"/>
  <c r="L219" i="22"/>
  <c r="K267" i="22"/>
  <c r="L267" i="22" s="1"/>
  <c r="K262" i="22"/>
  <c r="L262" i="22" s="1"/>
  <c r="K239" i="22"/>
  <c r="L239" i="22" s="1"/>
  <c r="L261" i="22"/>
  <c r="K252" i="22"/>
  <c r="H251" i="22"/>
  <c r="L232" i="22"/>
  <c r="L199" i="22"/>
  <c r="L244" i="22"/>
  <c r="L236" i="22"/>
  <c r="L220" i="22"/>
  <c r="L184" i="22"/>
  <c r="L187" i="22"/>
  <c r="L167" i="22"/>
  <c r="L205" i="22"/>
  <c r="L189" i="22"/>
  <c r="L152" i="22"/>
  <c r="L228" i="22"/>
  <c r="Q136" i="22"/>
  <c r="K136" i="22"/>
  <c r="L123" i="22"/>
  <c r="L171" i="22"/>
  <c r="P140" i="22"/>
  <c r="H156" i="22"/>
  <c r="K157" i="22"/>
  <c r="L157" i="22" s="1"/>
  <c r="K116" i="22"/>
  <c r="K144" i="22"/>
  <c r="L144" i="22" s="1"/>
  <c r="L146" i="22"/>
  <c r="M134" i="22"/>
  <c r="K197" i="22"/>
  <c r="H194" i="22"/>
  <c r="K166" i="22"/>
  <c r="L166" i="22" s="1"/>
  <c r="L155" i="22"/>
  <c r="L132" i="22"/>
  <c r="L119" i="22"/>
  <c r="L158" i="22"/>
  <c r="L117" i="22"/>
  <c r="L147" i="22"/>
  <c r="K163" i="22"/>
  <c r="L163" i="22" s="1"/>
  <c r="L111" i="22" l="1"/>
  <c r="L161" i="22"/>
  <c r="L160" i="22"/>
  <c r="I271" i="22"/>
  <c r="R140" i="22"/>
  <c r="S140" i="22" s="1"/>
  <c r="T140" i="22" s="1"/>
  <c r="K134" i="22"/>
  <c r="L134" i="22" s="1"/>
  <c r="G33" i="22"/>
  <c r="K149" i="22"/>
  <c r="L149" i="22" s="1"/>
  <c r="H162" i="22"/>
  <c r="K162" i="22" s="1"/>
  <c r="L162" i="22" s="1"/>
  <c r="K221" i="22"/>
  <c r="L221" i="22" s="1"/>
  <c r="L116" i="22"/>
  <c r="P134" i="22"/>
  <c r="O133" i="22"/>
  <c r="Q133" i="22" s="1"/>
  <c r="K194" i="22"/>
  <c r="L194" i="22" s="1"/>
  <c r="H193" i="22"/>
  <c r="N134" i="22"/>
  <c r="M133" i="22"/>
  <c r="N133" i="22" s="1"/>
  <c r="K143" i="22"/>
  <c r="L143" i="22" s="1"/>
  <c r="Q134" i="22"/>
  <c r="K251" i="22"/>
  <c r="L251" i="22" s="1"/>
  <c r="L186" i="22"/>
  <c r="K211" i="22"/>
  <c r="L211" i="22" s="1"/>
  <c r="K175" i="22"/>
  <c r="L175" i="22" s="1"/>
  <c r="K264" i="22"/>
  <c r="L264" i="22" s="1"/>
  <c r="L136" i="22"/>
  <c r="R136" i="22"/>
  <c r="S136" i="22" s="1"/>
  <c r="T136" i="22" s="1"/>
  <c r="L252" i="22"/>
  <c r="L145" i="22"/>
  <c r="L176" i="22"/>
  <c r="L197" i="22"/>
  <c r="K133" i="22"/>
  <c r="L133" i="22" s="1"/>
  <c r="K156" i="22"/>
  <c r="L156" i="22" s="1"/>
  <c r="K120" i="22"/>
  <c r="L120" i="22" s="1"/>
  <c r="L125" i="22"/>
  <c r="L151" i="22"/>
  <c r="H242" i="22"/>
  <c r="K229" i="22"/>
  <c r="L229" i="22" s="1"/>
  <c r="K159" i="22"/>
  <c r="K202" i="22"/>
  <c r="L202" i="22" s="1"/>
  <c r="L226" i="22"/>
  <c r="K258" i="22"/>
  <c r="L258" i="22" s="1"/>
  <c r="L230" i="22"/>
  <c r="L203" i="22"/>
  <c r="K185" i="22"/>
  <c r="L185" i="22" s="1"/>
  <c r="S135" i="22"/>
  <c r="T135" i="22" s="1"/>
  <c r="L159" i="22" l="1"/>
  <c r="R134" i="22"/>
  <c r="S134" i="22" s="1"/>
  <c r="T134" i="22" s="1"/>
  <c r="K193" i="22"/>
  <c r="L193" i="22" s="1"/>
  <c r="K242" i="22"/>
  <c r="L242" i="22" s="1"/>
  <c r="P133" i="22"/>
  <c r="R133" i="22" l="1"/>
  <c r="S133" i="22" s="1"/>
  <c r="T133" i="22" s="1"/>
  <c r="Q91" i="4" l="1"/>
  <c r="Q94" i="4"/>
  <c r="Q96" i="4"/>
  <c r="F108" i="12" l="1"/>
  <c r="F109" i="12"/>
  <c r="I272" i="12" l="1"/>
  <c r="Z19" i="4" l="1"/>
  <c r="F101" i="4" l="1"/>
  <c r="F152" i="22" s="1"/>
  <c r="N142" i="4" l="1"/>
  <c r="F235" i="12" l="1"/>
  <c r="F239" i="12"/>
  <c r="F242" i="12"/>
  <c r="F243" i="12"/>
  <c r="F245" i="12"/>
  <c r="F251" i="12"/>
  <c r="F252" i="12"/>
  <c r="F258" i="12"/>
  <c r="F259" i="12"/>
  <c r="F262" i="12"/>
  <c r="F264" i="12"/>
  <c r="F265" i="12"/>
  <c r="F267" i="12"/>
  <c r="F268" i="12"/>
  <c r="F202" i="12"/>
  <c r="F203" i="12"/>
  <c r="F208" i="12"/>
  <c r="F211" i="12"/>
  <c r="F212" i="12"/>
  <c r="F219" i="12"/>
  <c r="F221" i="12"/>
  <c r="F222" i="12"/>
  <c r="F226" i="12"/>
  <c r="F229" i="12"/>
  <c r="F230" i="12"/>
  <c r="F185" i="12"/>
  <c r="F186" i="12"/>
  <c r="F190" i="12"/>
  <c r="F193" i="12"/>
  <c r="F194" i="12"/>
  <c r="F197" i="12"/>
  <c r="F172" i="12"/>
  <c r="F175" i="12"/>
  <c r="F176" i="12"/>
  <c r="F166" i="12"/>
  <c r="F169" i="12"/>
  <c r="F162" i="12"/>
  <c r="F163" i="12"/>
  <c r="F156" i="12"/>
  <c r="F157" i="12"/>
  <c r="F149" i="12"/>
  <c r="F151" i="12"/>
  <c r="F143" i="12"/>
  <c r="F144" i="12"/>
  <c r="F145" i="12"/>
  <c r="F130" i="12"/>
  <c r="F133" i="12"/>
  <c r="F134" i="12"/>
  <c r="F136" i="12"/>
  <c r="F137" i="12"/>
  <c r="F138" i="12"/>
  <c r="F140" i="12"/>
  <c r="F120" i="12"/>
  <c r="F121" i="12"/>
  <c r="F125" i="12"/>
  <c r="F116" i="12"/>
  <c r="F105" i="12"/>
  <c r="F112" i="12"/>
  <c r="F113" i="12"/>
  <c r="F90" i="12"/>
  <c r="F91" i="12"/>
  <c r="F92" i="12"/>
  <c r="F96" i="12"/>
  <c r="F99" i="12"/>
  <c r="F101" i="12"/>
  <c r="F77" i="12"/>
  <c r="F81" i="12"/>
  <c r="F82" i="12"/>
  <c r="F83" i="12"/>
  <c r="F86" i="12"/>
  <c r="F68" i="12"/>
  <c r="F59" i="12"/>
  <c r="F60" i="12"/>
  <c r="F61" i="12"/>
  <c r="F50" i="12"/>
  <c r="F53" i="12"/>
  <c r="F56" i="12"/>
  <c r="F44" i="12"/>
  <c r="F45" i="12"/>
  <c r="F40" i="12"/>
  <c r="F30" i="12"/>
  <c r="F33" i="12"/>
  <c r="F34" i="12"/>
  <c r="F35" i="12"/>
  <c r="F26" i="12"/>
  <c r="F27" i="12"/>
  <c r="P69" i="4" l="1"/>
  <c r="M100" i="22" s="1"/>
  <c r="P68" i="4"/>
  <c r="M98" i="22" s="1"/>
  <c r="U69" i="4" l="1"/>
  <c r="O100" i="22" s="1"/>
  <c r="AB181" i="4" l="1"/>
  <c r="AA181" i="4"/>
  <c r="Z181" i="4"/>
  <c r="U181" i="4"/>
  <c r="P181" i="4"/>
  <c r="I181" i="4"/>
  <c r="F152" i="12" l="1"/>
  <c r="F241" i="12"/>
  <c r="AJ148" i="4" l="1"/>
  <c r="F18" i="4" l="1"/>
  <c r="F19" i="4"/>
  <c r="F20" i="4"/>
  <c r="F21" i="4"/>
  <c r="F22" i="4"/>
  <c r="F23" i="4"/>
  <c r="F24"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7" i="4"/>
  <c r="F78" i="4"/>
  <c r="F79" i="4"/>
  <c r="F80" i="4"/>
  <c r="F81" i="4"/>
  <c r="F82" i="4"/>
  <c r="F83" i="4"/>
  <c r="F84" i="4"/>
  <c r="F85" i="4"/>
  <c r="F86" i="4"/>
  <c r="F87" i="4"/>
  <c r="F88" i="4"/>
  <c r="F90" i="4"/>
  <c r="F91" i="4"/>
  <c r="F92" i="4"/>
  <c r="F93" i="4"/>
  <c r="F94" i="4"/>
  <c r="F95" i="4"/>
  <c r="F96" i="4"/>
  <c r="F97" i="4"/>
  <c r="F25" i="4" l="1"/>
  <c r="F36" i="22" s="1"/>
  <c r="F139" i="22"/>
  <c r="F139" i="12"/>
  <c r="F132" i="22"/>
  <c r="F132" i="12"/>
  <c r="F127" i="22"/>
  <c r="F127" i="12"/>
  <c r="F122" i="22"/>
  <c r="F122" i="12"/>
  <c r="F115" i="22"/>
  <c r="F115" i="12"/>
  <c r="F106" i="22"/>
  <c r="F106" i="12"/>
  <c r="F100" i="22"/>
  <c r="F100" i="12"/>
  <c r="F94" i="22"/>
  <c r="F94" i="12"/>
  <c r="F87" i="22"/>
  <c r="F87" i="12"/>
  <c r="F79" i="22"/>
  <c r="F79" i="12"/>
  <c r="F74" i="22"/>
  <c r="F74" i="12"/>
  <c r="F70" i="22"/>
  <c r="F70" i="12"/>
  <c r="F65" i="22"/>
  <c r="F65" i="12"/>
  <c r="F58" i="22"/>
  <c r="F58" i="12"/>
  <c r="F52" i="22"/>
  <c r="F52" i="12"/>
  <c r="F47" i="22"/>
  <c r="F47" i="12"/>
  <c r="F41" i="22"/>
  <c r="F41" i="12"/>
  <c r="F28" i="22"/>
  <c r="F28" i="12"/>
  <c r="F146" i="22"/>
  <c r="F146" i="12"/>
  <c r="F89" i="4"/>
  <c r="F126" i="22"/>
  <c r="F126" i="12"/>
  <c r="F119" i="22"/>
  <c r="F119" i="12"/>
  <c r="F114" i="22"/>
  <c r="F114" i="12"/>
  <c r="F104" i="22"/>
  <c r="F104" i="12"/>
  <c r="F98" i="22"/>
  <c r="F98" i="12"/>
  <c r="F93" i="22"/>
  <c r="F93" i="12"/>
  <c r="F85" i="22"/>
  <c r="F85" i="12"/>
  <c r="F78" i="22"/>
  <c r="F78" i="12"/>
  <c r="F73" i="22"/>
  <c r="F73" i="12"/>
  <c r="F69" i="22"/>
  <c r="F69" i="12"/>
  <c r="F64" i="22"/>
  <c r="F64" i="12"/>
  <c r="F57" i="22"/>
  <c r="F57" i="12"/>
  <c r="F51" i="22"/>
  <c r="F51" i="12"/>
  <c r="F46" i="22"/>
  <c r="F46" i="12"/>
  <c r="F39" i="22"/>
  <c r="F39" i="12"/>
  <c r="F32" i="22"/>
  <c r="F32" i="12"/>
  <c r="F25" i="22"/>
  <c r="F25" i="12"/>
  <c r="F142" i="22"/>
  <c r="F142" i="12"/>
  <c r="F129" i="22"/>
  <c r="F129" i="12"/>
  <c r="F124" i="22"/>
  <c r="F124" i="12"/>
  <c r="F118" i="22"/>
  <c r="F118" i="12"/>
  <c r="F75" i="4"/>
  <c r="F103" i="22"/>
  <c r="F103" i="12"/>
  <c r="F97" i="22"/>
  <c r="F97" i="12"/>
  <c r="F89" i="22"/>
  <c r="F89" i="12"/>
  <c r="F84" i="22"/>
  <c r="F84" i="12"/>
  <c r="F76" i="22"/>
  <c r="F76" i="12"/>
  <c r="F72" i="22"/>
  <c r="F72" i="12"/>
  <c r="F67" i="22"/>
  <c r="F67" i="12"/>
  <c r="F63" i="22"/>
  <c r="F63" i="12"/>
  <c r="F55" i="22"/>
  <c r="F55" i="12"/>
  <c r="F49" i="22"/>
  <c r="F49" i="12"/>
  <c r="F43" i="22"/>
  <c r="F43" i="12"/>
  <c r="F38" i="22"/>
  <c r="F38" i="12"/>
  <c r="F31" i="22"/>
  <c r="F31" i="12"/>
  <c r="F24" i="22"/>
  <c r="F24" i="12"/>
  <c r="F141" i="22"/>
  <c r="F141" i="12"/>
  <c r="F135" i="22"/>
  <c r="F135" i="12"/>
  <c r="F128" i="22"/>
  <c r="F128" i="12"/>
  <c r="F123" i="22"/>
  <c r="F123" i="12"/>
  <c r="F117" i="22"/>
  <c r="F117" i="12"/>
  <c r="F107" i="22"/>
  <c r="F107" i="12"/>
  <c r="F102" i="22"/>
  <c r="F102" i="12"/>
  <c r="F95" i="22"/>
  <c r="F95" i="12"/>
  <c r="F88" i="22"/>
  <c r="F88" i="12"/>
  <c r="F80" i="22"/>
  <c r="F80" i="12"/>
  <c r="F75" i="22"/>
  <c r="F75" i="12"/>
  <c r="F71" i="22"/>
  <c r="F71" i="12"/>
  <c r="F66" i="22"/>
  <c r="F66" i="12"/>
  <c r="F62" i="22"/>
  <c r="F62" i="12"/>
  <c r="F54" i="22"/>
  <c r="F54" i="12"/>
  <c r="F48" i="22"/>
  <c r="F48" i="12"/>
  <c r="F42" i="22"/>
  <c r="F42" i="12"/>
  <c r="F37" i="22"/>
  <c r="F37" i="12"/>
  <c r="F29" i="22"/>
  <c r="F29" i="12"/>
  <c r="F36" i="12" l="1"/>
  <c r="F110" i="22"/>
  <c r="F110" i="12"/>
  <c r="F131" i="22"/>
  <c r="F131" i="12"/>
  <c r="H263" i="12" l="1"/>
  <c r="S154" i="12" l="1"/>
  <c r="T154" i="12" s="1"/>
  <c r="J260" i="12"/>
  <c r="I260" i="12"/>
  <c r="J164" i="12"/>
  <c r="J165" i="12"/>
  <c r="J167" i="12"/>
  <c r="J168" i="12"/>
  <c r="J170" i="12"/>
  <c r="J171" i="12"/>
  <c r="J173" i="12"/>
  <c r="J174" i="12"/>
  <c r="J177" i="12"/>
  <c r="J178" i="12"/>
  <c r="J179" i="12"/>
  <c r="J180" i="12"/>
  <c r="J181" i="12"/>
  <c r="J182" i="12"/>
  <c r="J183" i="12"/>
  <c r="J184" i="12"/>
  <c r="J187" i="12"/>
  <c r="J188" i="12"/>
  <c r="J189" i="12"/>
  <c r="J191" i="12"/>
  <c r="J192" i="12"/>
  <c r="J195" i="12"/>
  <c r="J196" i="12"/>
  <c r="J198" i="12"/>
  <c r="J199" i="12"/>
  <c r="J200" i="12"/>
  <c r="J201" i="12"/>
  <c r="J204" i="12"/>
  <c r="J205" i="12"/>
  <c r="J206" i="12"/>
  <c r="J207" i="12"/>
  <c r="J209" i="12"/>
  <c r="J210" i="12"/>
  <c r="J213" i="12"/>
  <c r="J214" i="12"/>
  <c r="J215" i="12"/>
  <c r="J216" i="12"/>
  <c r="J217" i="12"/>
  <c r="J218" i="12"/>
  <c r="J220" i="12"/>
  <c r="J219" i="12" s="1"/>
  <c r="J223" i="12"/>
  <c r="J224" i="12"/>
  <c r="J225" i="12"/>
  <c r="J227" i="12"/>
  <c r="J228" i="12"/>
  <c r="J231" i="12"/>
  <c r="J232" i="12"/>
  <c r="J233" i="12"/>
  <c r="J234" i="12"/>
  <c r="J236" i="12"/>
  <c r="J237" i="12"/>
  <c r="J238" i="12"/>
  <c r="J240" i="12"/>
  <c r="J241" i="12"/>
  <c r="J244" i="12"/>
  <c r="J246" i="12"/>
  <c r="J247" i="12"/>
  <c r="J248" i="12"/>
  <c r="J249" i="12"/>
  <c r="J250" i="12"/>
  <c r="J253" i="12"/>
  <c r="J254" i="12"/>
  <c r="J255" i="12"/>
  <c r="J256" i="12"/>
  <c r="J257" i="12"/>
  <c r="J261" i="12"/>
  <c r="J263" i="12"/>
  <c r="J262" i="12" s="1"/>
  <c r="J266" i="12"/>
  <c r="J265" i="12" s="1"/>
  <c r="J264" i="12" s="1"/>
  <c r="J269" i="12"/>
  <c r="J268" i="12" s="1"/>
  <c r="J267" i="12" s="1"/>
  <c r="J114" i="12"/>
  <c r="J115" i="12"/>
  <c r="J117" i="12"/>
  <c r="J118" i="12"/>
  <c r="J119" i="12"/>
  <c r="J122" i="12"/>
  <c r="J123" i="12"/>
  <c r="J124" i="12"/>
  <c r="J126" i="12"/>
  <c r="J127" i="12"/>
  <c r="J128" i="12"/>
  <c r="J129" i="12"/>
  <c r="J131" i="12"/>
  <c r="J130" i="12" s="1"/>
  <c r="J132" i="12"/>
  <c r="J135" i="12"/>
  <c r="J137" i="12"/>
  <c r="J138" i="12"/>
  <c r="J139" i="12"/>
  <c r="J141" i="12"/>
  <c r="J142" i="12"/>
  <c r="J146" i="12"/>
  <c r="J147" i="12"/>
  <c r="J148" i="12"/>
  <c r="J150" i="12"/>
  <c r="J152" i="12"/>
  <c r="J153" i="12"/>
  <c r="J154" i="12"/>
  <c r="J155" i="12"/>
  <c r="J158" i="12"/>
  <c r="J157" i="12" s="1"/>
  <c r="J156" i="12" s="1"/>
  <c r="J23" i="12"/>
  <c r="J24" i="12"/>
  <c r="J25" i="12"/>
  <c r="J28" i="12"/>
  <c r="J29" i="12"/>
  <c r="J31" i="12"/>
  <c r="J32" i="12"/>
  <c r="J36" i="12"/>
  <c r="J37" i="12"/>
  <c r="J41" i="12"/>
  <c r="J42" i="12"/>
  <c r="J43" i="12"/>
  <c r="J46" i="12"/>
  <c r="J48" i="12"/>
  <c r="J49" i="12"/>
  <c r="J51" i="12"/>
  <c r="J52" i="12"/>
  <c r="J54" i="12"/>
  <c r="J55" i="12"/>
  <c r="J57" i="12"/>
  <c r="J58" i="12"/>
  <c r="J64" i="12"/>
  <c r="J65" i="12"/>
  <c r="J67" i="12"/>
  <c r="J69" i="12"/>
  <c r="J70" i="12"/>
  <c r="J71" i="12"/>
  <c r="J73" i="12"/>
  <c r="J74" i="12"/>
  <c r="J75" i="12"/>
  <c r="J76" i="12"/>
  <c r="J78" i="12"/>
  <c r="J79" i="12"/>
  <c r="J87" i="12"/>
  <c r="J88" i="12"/>
  <c r="J89" i="12"/>
  <c r="J93" i="12"/>
  <c r="J94" i="12"/>
  <c r="J95" i="12"/>
  <c r="J97" i="12"/>
  <c r="J98" i="12"/>
  <c r="J100" i="12"/>
  <c r="J102" i="12"/>
  <c r="J103" i="12"/>
  <c r="J104" i="12"/>
  <c r="J106" i="12"/>
  <c r="J107" i="12"/>
  <c r="J110" i="12"/>
  <c r="J109" i="12" s="1"/>
  <c r="J108" i="12" s="1"/>
  <c r="I154" i="12"/>
  <c r="H154" i="12"/>
  <c r="G154" i="12"/>
  <c r="J160" i="12" l="1"/>
  <c r="J111" i="12"/>
  <c r="J161" i="12"/>
  <c r="J105" i="12"/>
  <c r="J140" i="12"/>
  <c r="J68" i="12"/>
  <c r="J172" i="12"/>
  <c r="J166" i="12"/>
  <c r="J96" i="12"/>
  <c r="J259" i="12"/>
  <c r="J56" i="12"/>
  <c r="J136" i="12"/>
  <c r="J116" i="12"/>
  <c r="J252" i="12"/>
  <c r="J251" i="12" s="1"/>
  <c r="J245" i="12"/>
  <c r="J243" i="12" s="1"/>
  <c r="J186" i="12"/>
  <c r="J92" i="12"/>
  <c r="J50" i="12"/>
  <c r="J121" i="12"/>
  <c r="J226" i="12"/>
  <c r="J208" i="12"/>
  <c r="J203" i="12"/>
  <c r="J197" i="12"/>
  <c r="J194" i="12" s="1"/>
  <c r="J235" i="12"/>
  <c r="J230" i="12"/>
  <c r="J229" i="12" s="1"/>
  <c r="J212" i="12"/>
  <c r="J211" i="12" s="1"/>
  <c r="J101" i="12"/>
  <c r="J99" i="12" s="1"/>
  <c r="J86" i="12"/>
  <c r="J53" i="12"/>
  <c r="J40" i="12"/>
  <c r="J30" i="12"/>
  <c r="K154" i="12"/>
  <c r="L154" i="12" s="1"/>
  <c r="J144" i="12"/>
  <c r="J125" i="12"/>
  <c r="J239" i="12"/>
  <c r="J222" i="12"/>
  <c r="J176" i="12"/>
  <c r="J175" i="12" s="1"/>
  <c r="J27" i="12"/>
  <c r="J151" i="12"/>
  <c r="J149" i="12" s="1"/>
  <c r="J145" i="12"/>
  <c r="J190" i="12"/>
  <c r="J258" i="12"/>
  <c r="J159" i="12" l="1"/>
  <c r="J134" i="12"/>
  <c r="J133" i="12" s="1"/>
  <c r="J169" i="12"/>
  <c r="J185" i="12"/>
  <c r="J91" i="12"/>
  <c r="J90" i="12" s="1"/>
  <c r="J26" i="12"/>
  <c r="J143" i="12"/>
  <c r="J120" i="12"/>
  <c r="J242" i="12"/>
  <c r="J202" i="12"/>
  <c r="J193" i="12" s="1"/>
  <c r="J221" i="12"/>
  <c r="I263" i="12" l="1"/>
  <c r="N103" i="4"/>
  <c r="O103" i="4" s="1"/>
  <c r="F103" i="4" l="1"/>
  <c r="P103" i="4"/>
  <c r="M154" i="22" s="1"/>
  <c r="N154" i="22" s="1"/>
  <c r="U103" i="4"/>
  <c r="O154" i="22" s="1"/>
  <c r="P154" i="22" s="1"/>
  <c r="Z103" i="4"/>
  <c r="AA103" i="4"/>
  <c r="AB103" i="4"/>
  <c r="AD103" i="4"/>
  <c r="AJ92" i="4"/>
  <c r="AJ93" i="4"/>
  <c r="AJ94" i="4"/>
  <c r="AJ95" i="4"/>
  <c r="AJ96" i="4"/>
  <c r="AJ91" i="4"/>
  <c r="AJ178" i="4"/>
  <c r="AJ177" i="4"/>
  <c r="AJ176" i="4"/>
  <c r="AJ175" i="4"/>
  <c r="AJ174" i="4"/>
  <c r="AJ173" i="4"/>
  <c r="AJ172" i="4"/>
  <c r="AJ171" i="4"/>
  <c r="AJ170" i="4"/>
  <c r="AJ169" i="4"/>
  <c r="AJ168" i="4"/>
  <c r="AJ167" i="4"/>
  <c r="AJ166" i="4"/>
  <c r="AJ165" i="4"/>
  <c r="AJ164" i="4"/>
  <c r="AJ163" i="4"/>
  <c r="AJ162" i="4"/>
  <c r="AJ161" i="4"/>
  <c r="AJ160" i="4"/>
  <c r="AJ159" i="4"/>
  <c r="AJ158" i="4"/>
  <c r="AJ157" i="4"/>
  <c r="AJ156" i="4"/>
  <c r="AJ155" i="4"/>
  <c r="AJ154" i="4"/>
  <c r="AJ153" i="4"/>
  <c r="AJ152" i="4"/>
  <c r="AJ151" i="4"/>
  <c r="AJ150" i="4"/>
  <c r="AJ149" i="4"/>
  <c r="AJ147" i="4"/>
  <c r="AJ146" i="4"/>
  <c r="AJ145" i="4"/>
  <c r="AJ144" i="4"/>
  <c r="AJ143" i="4"/>
  <c r="AJ142" i="4"/>
  <c r="AJ141" i="4"/>
  <c r="AJ140" i="4"/>
  <c r="AJ139" i="4"/>
  <c r="AJ138" i="4"/>
  <c r="AJ137" i="4"/>
  <c r="AJ136" i="4"/>
  <c r="AJ135" i="4"/>
  <c r="AJ134" i="4"/>
  <c r="AJ133" i="4"/>
  <c r="AJ132" i="4"/>
  <c r="AJ131" i="4"/>
  <c r="AJ130" i="4"/>
  <c r="AJ129" i="4"/>
  <c r="AJ128" i="4"/>
  <c r="AJ127" i="4"/>
  <c r="AJ126" i="4"/>
  <c r="AJ125" i="4"/>
  <c r="AJ124" i="4"/>
  <c r="AJ123" i="4"/>
  <c r="AJ122" i="4"/>
  <c r="AJ121" i="4"/>
  <c r="AJ120" i="4"/>
  <c r="AJ119" i="4"/>
  <c r="AJ118" i="4"/>
  <c r="AJ117" i="4"/>
  <c r="AJ116" i="4"/>
  <c r="AJ115" i="4"/>
  <c r="AJ114" i="4"/>
  <c r="AJ113" i="4"/>
  <c r="AJ112" i="4"/>
  <c r="AJ111" i="4"/>
  <c r="AJ110" i="4"/>
  <c r="AJ109" i="4"/>
  <c r="AJ105" i="4"/>
  <c r="AJ104" i="4"/>
  <c r="AJ103" i="4"/>
  <c r="AJ102" i="4"/>
  <c r="AJ101" i="4"/>
  <c r="AJ100" i="4"/>
  <c r="AJ99" i="4"/>
  <c r="AJ98" i="4"/>
  <c r="AJ97" i="4"/>
  <c r="AJ90" i="4"/>
  <c r="AJ89" i="4"/>
  <c r="AJ88" i="4"/>
  <c r="AJ87" i="4"/>
  <c r="AJ86" i="4"/>
  <c r="AJ85" i="4"/>
  <c r="AJ84" i="4"/>
  <c r="AJ83" i="4"/>
  <c r="AJ82" i="4"/>
  <c r="AJ81" i="4"/>
  <c r="AJ80" i="4"/>
  <c r="AJ79" i="4"/>
  <c r="AJ78" i="4"/>
  <c r="AJ77" i="4"/>
  <c r="AJ75" i="4"/>
  <c r="AJ74" i="4"/>
  <c r="AJ73" i="4"/>
  <c r="AJ72" i="4"/>
  <c r="AJ71" i="4"/>
  <c r="AJ70" i="4"/>
  <c r="AJ69" i="4"/>
  <c r="AJ68" i="4"/>
  <c r="AJ67" i="4"/>
  <c r="AJ66" i="4"/>
  <c r="AJ65" i="4"/>
  <c r="AJ64" i="4"/>
  <c r="AJ63" i="4"/>
  <c r="AJ62" i="4"/>
  <c r="AJ61" i="4"/>
  <c r="AJ60" i="4"/>
  <c r="AJ59" i="4"/>
  <c r="AJ58" i="4"/>
  <c r="AJ57" i="4"/>
  <c r="AJ56" i="4"/>
  <c r="AJ55" i="4"/>
  <c r="AJ54" i="4"/>
  <c r="AJ53" i="4"/>
  <c r="AJ52" i="4"/>
  <c r="AJ51" i="4"/>
  <c r="AJ50" i="4"/>
  <c r="AJ49" i="4"/>
  <c r="AJ48" i="4"/>
  <c r="AJ47" i="4"/>
  <c r="AJ46" i="4"/>
  <c r="AJ45" i="4"/>
  <c r="AJ44" i="4"/>
  <c r="AJ43" i="4"/>
  <c r="AJ42" i="4"/>
  <c r="AJ41" i="4"/>
  <c r="AJ40" i="4"/>
  <c r="AJ39" i="4"/>
  <c r="AJ38" i="4"/>
  <c r="AJ37" i="4"/>
  <c r="AJ36" i="4"/>
  <c r="AJ35" i="4"/>
  <c r="AJ34" i="4"/>
  <c r="AJ33" i="4"/>
  <c r="AJ32" i="4"/>
  <c r="AJ31" i="4"/>
  <c r="AJ30" i="4"/>
  <c r="AJ29" i="4"/>
  <c r="AJ28" i="4"/>
  <c r="AJ27" i="4"/>
  <c r="AJ26" i="4"/>
  <c r="AJ25" i="4"/>
  <c r="AJ24" i="4"/>
  <c r="AJ23" i="4"/>
  <c r="AJ22" i="4"/>
  <c r="AJ21" i="4"/>
  <c r="AJ20" i="4"/>
  <c r="AJ19" i="4"/>
  <c r="AJ18" i="4"/>
  <c r="F154" i="22" l="1"/>
  <c r="F154" i="12"/>
  <c r="Q103" i="4"/>
  <c r="S103" i="4" s="1"/>
  <c r="O154" i="12"/>
  <c r="M154" i="12"/>
  <c r="N154" i="12" s="1"/>
  <c r="AK103" i="4"/>
  <c r="AJ17" i="4"/>
  <c r="AJ76" i="4"/>
  <c r="AJ107" i="4"/>
  <c r="AJ15" i="4" s="1"/>
  <c r="AJ108" i="4"/>
  <c r="Y103" i="4"/>
  <c r="V103" i="4"/>
  <c r="X103" i="4" s="1"/>
  <c r="AC103" i="4"/>
  <c r="P154" i="12" l="1"/>
  <c r="AJ10" i="4"/>
  <c r="AJ16" i="4"/>
  <c r="AL103" i="4"/>
  <c r="AN103" i="4" s="1"/>
  <c r="AE103" i="4"/>
  <c r="AJ9" i="4"/>
  <c r="AJ13" i="4"/>
  <c r="AJ12" i="4"/>
  <c r="AJ8" i="4"/>
  <c r="AJ106" i="4"/>
  <c r="AJ14" i="4" s="1"/>
  <c r="AI103" i="4"/>
  <c r="AO103" i="4" l="1"/>
  <c r="AF103" i="4"/>
  <c r="AH103" i="4" s="1"/>
  <c r="U154" i="22"/>
  <c r="V154" i="22" s="1"/>
  <c r="AJ6" i="4"/>
  <c r="U154" i="12" l="1"/>
  <c r="V154" i="12" s="1"/>
  <c r="T103" i="4" l="1"/>
  <c r="I269" i="12" l="1"/>
  <c r="I268" i="12" s="1"/>
  <c r="I267" i="12" s="1"/>
  <c r="H269" i="12"/>
  <c r="G269" i="12"/>
  <c r="G268" i="12" s="1"/>
  <c r="G267" i="12" s="1"/>
  <c r="I266" i="12"/>
  <c r="I265" i="12" s="1"/>
  <c r="I264" i="12" s="1"/>
  <c r="H266" i="12"/>
  <c r="G266" i="12"/>
  <c r="G265" i="12" s="1"/>
  <c r="G264" i="12" s="1"/>
  <c r="I262" i="12"/>
  <c r="K263" i="12"/>
  <c r="G263" i="12"/>
  <c r="G262" i="12" s="1"/>
  <c r="I261" i="12"/>
  <c r="H261" i="12"/>
  <c r="G261" i="12"/>
  <c r="H260" i="12"/>
  <c r="G260" i="12"/>
  <c r="I257" i="12"/>
  <c r="H257" i="12"/>
  <c r="G257" i="12"/>
  <c r="I256" i="12"/>
  <c r="H256" i="12"/>
  <c r="G256" i="12"/>
  <c r="I255" i="12"/>
  <c r="H255" i="12"/>
  <c r="G255" i="12"/>
  <c r="I254" i="12"/>
  <c r="H254" i="12"/>
  <c r="G254" i="12"/>
  <c r="I253" i="12"/>
  <c r="H253" i="12"/>
  <c r="G253" i="12"/>
  <c r="I250" i="12"/>
  <c r="H250" i="12"/>
  <c r="G250" i="12"/>
  <c r="I249" i="12"/>
  <c r="H249" i="12"/>
  <c r="G249" i="12"/>
  <c r="I248" i="12"/>
  <c r="H248" i="12"/>
  <c r="G248" i="12"/>
  <c r="I247" i="12"/>
  <c r="H247" i="12"/>
  <c r="G247" i="12"/>
  <c r="I246" i="12"/>
  <c r="H246" i="12"/>
  <c r="G246" i="12"/>
  <c r="I244" i="12"/>
  <c r="H244" i="12"/>
  <c r="G244" i="12"/>
  <c r="I241" i="12"/>
  <c r="H241" i="12"/>
  <c r="G241" i="12"/>
  <c r="I240" i="12"/>
  <c r="H240" i="12"/>
  <c r="G240" i="12"/>
  <c r="I238" i="12"/>
  <c r="H238" i="12"/>
  <c r="K238" i="12" s="1"/>
  <c r="G238" i="12"/>
  <c r="I237" i="12"/>
  <c r="H237" i="12"/>
  <c r="K237" i="12" s="1"/>
  <c r="G237" i="12"/>
  <c r="I236" i="12"/>
  <c r="H236" i="12"/>
  <c r="G236" i="12"/>
  <c r="I234" i="12"/>
  <c r="H234" i="12"/>
  <c r="G234" i="12"/>
  <c r="I233" i="12"/>
  <c r="H233" i="12"/>
  <c r="G233" i="12"/>
  <c r="I232" i="12"/>
  <c r="H232" i="12"/>
  <c r="G232" i="12"/>
  <c r="I231" i="12"/>
  <c r="H231" i="12"/>
  <c r="G231" i="12"/>
  <c r="I228" i="12"/>
  <c r="H228" i="12"/>
  <c r="G228" i="12"/>
  <c r="I227" i="12"/>
  <c r="H227" i="12"/>
  <c r="G227" i="12"/>
  <c r="I225" i="12"/>
  <c r="H225" i="12"/>
  <c r="K225" i="12" s="1"/>
  <c r="G225" i="12"/>
  <c r="I224" i="12"/>
  <c r="H224" i="12"/>
  <c r="G224" i="12"/>
  <c r="I223" i="12"/>
  <c r="H223" i="12"/>
  <c r="G223" i="12"/>
  <c r="I220" i="12"/>
  <c r="I219" i="12" s="1"/>
  <c r="H220" i="12"/>
  <c r="G220" i="12"/>
  <c r="G219" i="12" s="1"/>
  <c r="I218" i="12"/>
  <c r="H218" i="12"/>
  <c r="G218" i="12"/>
  <c r="I217" i="12"/>
  <c r="H217" i="12"/>
  <c r="G217" i="12"/>
  <c r="I216" i="12"/>
  <c r="H216" i="12"/>
  <c r="G216" i="12"/>
  <c r="I215" i="12"/>
  <c r="H215" i="12"/>
  <c r="K215" i="12" s="1"/>
  <c r="G215" i="12"/>
  <c r="I214" i="12"/>
  <c r="H214" i="12"/>
  <c r="G214" i="12"/>
  <c r="I213" i="12"/>
  <c r="H213" i="12"/>
  <c r="G213" i="12"/>
  <c r="I210" i="12"/>
  <c r="H210" i="12"/>
  <c r="G210" i="12"/>
  <c r="I209" i="12"/>
  <c r="H209" i="12"/>
  <c r="G209" i="12"/>
  <c r="I207" i="12"/>
  <c r="H207" i="12"/>
  <c r="G207" i="12"/>
  <c r="I206" i="12"/>
  <c r="H206" i="12"/>
  <c r="G206" i="12"/>
  <c r="I205" i="12"/>
  <c r="H205" i="12"/>
  <c r="G205" i="12"/>
  <c r="I204" i="12"/>
  <c r="H204" i="12"/>
  <c r="K204" i="12" s="1"/>
  <c r="G204" i="12"/>
  <c r="I201" i="12"/>
  <c r="H201" i="12"/>
  <c r="G201" i="12"/>
  <c r="I200" i="12"/>
  <c r="H200" i="12"/>
  <c r="G200" i="12"/>
  <c r="I199" i="12"/>
  <c r="H199" i="12"/>
  <c r="K199" i="12" s="1"/>
  <c r="G199" i="12"/>
  <c r="I198" i="12"/>
  <c r="H198" i="12"/>
  <c r="G198" i="12"/>
  <c r="I196" i="12"/>
  <c r="H196" i="12"/>
  <c r="K196" i="12" s="1"/>
  <c r="G196" i="12"/>
  <c r="I195" i="12"/>
  <c r="H195" i="12"/>
  <c r="G195" i="12"/>
  <c r="I192" i="12"/>
  <c r="H192" i="12"/>
  <c r="G192" i="12"/>
  <c r="I191" i="12"/>
  <c r="H191" i="12"/>
  <c r="G191" i="12"/>
  <c r="I189" i="12"/>
  <c r="H189" i="12"/>
  <c r="K189" i="12" s="1"/>
  <c r="G189" i="12"/>
  <c r="I188" i="12"/>
  <c r="H188" i="12"/>
  <c r="G188" i="12"/>
  <c r="I187" i="12"/>
  <c r="H187" i="12"/>
  <c r="G187" i="12"/>
  <c r="I184" i="12"/>
  <c r="H184" i="12"/>
  <c r="G184" i="12"/>
  <c r="I183" i="12"/>
  <c r="H183" i="12"/>
  <c r="K183" i="12" s="1"/>
  <c r="G183" i="12"/>
  <c r="I182" i="12"/>
  <c r="H182" i="12"/>
  <c r="G182" i="12"/>
  <c r="I181" i="12"/>
  <c r="H181" i="12"/>
  <c r="G181" i="12"/>
  <c r="I180" i="12"/>
  <c r="H180" i="12"/>
  <c r="G180" i="12"/>
  <c r="I179" i="12"/>
  <c r="H179" i="12"/>
  <c r="G179" i="12"/>
  <c r="I178" i="12"/>
  <c r="H178" i="12"/>
  <c r="G178" i="12"/>
  <c r="I177" i="12"/>
  <c r="H177" i="12"/>
  <c r="G177" i="12"/>
  <c r="I174" i="12"/>
  <c r="H174" i="12"/>
  <c r="G174" i="12"/>
  <c r="I173" i="12"/>
  <c r="H173" i="12"/>
  <c r="G173" i="12"/>
  <c r="I171" i="12"/>
  <c r="H171" i="12"/>
  <c r="G171" i="12"/>
  <c r="I170" i="12"/>
  <c r="H170" i="12"/>
  <c r="G170" i="12"/>
  <c r="I168" i="12"/>
  <c r="H168" i="12"/>
  <c r="G168" i="12"/>
  <c r="I167" i="12"/>
  <c r="H167" i="12"/>
  <c r="G167" i="12"/>
  <c r="I165" i="12"/>
  <c r="H165" i="12"/>
  <c r="G165" i="12"/>
  <c r="I164" i="12"/>
  <c r="H164" i="12"/>
  <c r="G164" i="12"/>
  <c r="I158" i="12"/>
  <c r="I157" i="12" s="1"/>
  <c r="I156" i="12" s="1"/>
  <c r="H158" i="12"/>
  <c r="G158" i="12"/>
  <c r="G157" i="12" s="1"/>
  <c r="G156" i="12" s="1"/>
  <c r="I155" i="12"/>
  <c r="H155" i="12"/>
  <c r="G155" i="12"/>
  <c r="I153" i="12"/>
  <c r="H153" i="12"/>
  <c r="K153" i="12" s="1"/>
  <c r="G153" i="12"/>
  <c r="I152" i="12"/>
  <c r="H152" i="12"/>
  <c r="G152" i="12"/>
  <c r="I150" i="12"/>
  <c r="H150" i="12"/>
  <c r="G150" i="12"/>
  <c r="I148" i="12"/>
  <c r="H148" i="12"/>
  <c r="G148" i="12"/>
  <c r="I147" i="12"/>
  <c r="H147" i="12"/>
  <c r="K147" i="12" s="1"/>
  <c r="G147" i="12"/>
  <c r="I146" i="12"/>
  <c r="H146" i="12"/>
  <c r="G146" i="12"/>
  <c r="O142" i="12"/>
  <c r="M142" i="12"/>
  <c r="I142" i="12"/>
  <c r="H142" i="12"/>
  <c r="G142" i="12"/>
  <c r="O141" i="12"/>
  <c r="M141" i="12"/>
  <c r="I141" i="12"/>
  <c r="H141" i="12"/>
  <c r="G141" i="12"/>
  <c r="O139" i="12"/>
  <c r="M139" i="12"/>
  <c r="I139" i="12"/>
  <c r="H139" i="12"/>
  <c r="G139" i="12"/>
  <c r="O138" i="12"/>
  <c r="M138" i="12"/>
  <c r="I138" i="12"/>
  <c r="H138" i="12"/>
  <c r="G138" i="12"/>
  <c r="O137" i="12"/>
  <c r="M137" i="12"/>
  <c r="I137" i="12"/>
  <c r="H137" i="12"/>
  <c r="G137" i="12"/>
  <c r="O135" i="12"/>
  <c r="M135" i="12"/>
  <c r="I135" i="12"/>
  <c r="H135" i="12"/>
  <c r="G135" i="12"/>
  <c r="I132" i="12"/>
  <c r="H132" i="12"/>
  <c r="K132" i="12" s="1"/>
  <c r="G132" i="12"/>
  <c r="I131" i="12"/>
  <c r="I130" i="12" s="1"/>
  <c r="H131" i="12"/>
  <c r="G131" i="12"/>
  <c r="G130" i="12" s="1"/>
  <c r="I129" i="12"/>
  <c r="H129" i="12"/>
  <c r="G129" i="12"/>
  <c r="I128" i="12"/>
  <c r="H128" i="12"/>
  <c r="G128" i="12"/>
  <c r="I127" i="12"/>
  <c r="H127" i="12"/>
  <c r="G127" i="12"/>
  <c r="I126" i="12"/>
  <c r="H126" i="12"/>
  <c r="G126" i="12"/>
  <c r="I124" i="12"/>
  <c r="H124" i="12"/>
  <c r="G124" i="12"/>
  <c r="I123" i="12"/>
  <c r="H123" i="12"/>
  <c r="G123" i="12"/>
  <c r="I122" i="12"/>
  <c r="H122" i="12"/>
  <c r="G122" i="12"/>
  <c r="I119" i="12"/>
  <c r="H119" i="12"/>
  <c r="G119" i="12"/>
  <c r="I118" i="12"/>
  <c r="H118" i="12"/>
  <c r="G118" i="12"/>
  <c r="I117" i="12"/>
  <c r="H117" i="12"/>
  <c r="G117" i="12"/>
  <c r="I115" i="12"/>
  <c r="H115" i="12"/>
  <c r="G115" i="12"/>
  <c r="I114" i="12"/>
  <c r="H114" i="12"/>
  <c r="G114" i="12"/>
  <c r="I110" i="12"/>
  <c r="I109" i="12" s="1"/>
  <c r="G110" i="12"/>
  <c r="G109" i="12" s="1"/>
  <c r="G108" i="12" s="1"/>
  <c r="I107" i="12"/>
  <c r="G107" i="12"/>
  <c r="I106" i="12"/>
  <c r="G106" i="12"/>
  <c r="I104" i="12"/>
  <c r="G104" i="12"/>
  <c r="I103" i="12"/>
  <c r="G103" i="12"/>
  <c r="I102" i="12"/>
  <c r="G102" i="12"/>
  <c r="O100" i="12"/>
  <c r="M100" i="12"/>
  <c r="I100" i="12"/>
  <c r="G100" i="12"/>
  <c r="I98" i="12"/>
  <c r="G98" i="12"/>
  <c r="I97" i="12"/>
  <c r="G97" i="12"/>
  <c r="I95" i="12"/>
  <c r="G95" i="12"/>
  <c r="I94" i="12"/>
  <c r="G94" i="12"/>
  <c r="I93" i="12"/>
  <c r="G93" i="12"/>
  <c r="I89" i="12"/>
  <c r="G89" i="12"/>
  <c r="I88" i="12"/>
  <c r="G88" i="12"/>
  <c r="I87" i="12"/>
  <c r="G87" i="12"/>
  <c r="I85" i="12"/>
  <c r="G85" i="12"/>
  <c r="I84" i="12"/>
  <c r="G84" i="12"/>
  <c r="I80" i="12"/>
  <c r="G80" i="12"/>
  <c r="I79" i="12"/>
  <c r="G79" i="12"/>
  <c r="I78" i="12"/>
  <c r="G78" i="12"/>
  <c r="I76" i="12"/>
  <c r="G76" i="12"/>
  <c r="I75" i="12"/>
  <c r="G75" i="12"/>
  <c r="I74" i="12"/>
  <c r="G74" i="12"/>
  <c r="I73" i="12"/>
  <c r="G73" i="12"/>
  <c r="I72" i="12"/>
  <c r="G72" i="12"/>
  <c r="I71" i="12"/>
  <c r="G71" i="12"/>
  <c r="I70" i="12"/>
  <c r="G70" i="12"/>
  <c r="I69" i="12"/>
  <c r="G69" i="12"/>
  <c r="I67" i="12"/>
  <c r="G67" i="12"/>
  <c r="I66" i="12"/>
  <c r="G66" i="12"/>
  <c r="I65" i="12"/>
  <c r="G65" i="12"/>
  <c r="I64" i="12"/>
  <c r="G64" i="12"/>
  <c r="I63" i="12"/>
  <c r="G63" i="12"/>
  <c r="I62" i="12"/>
  <c r="G62" i="12"/>
  <c r="I58" i="12"/>
  <c r="G58" i="12"/>
  <c r="I57" i="12"/>
  <c r="G57" i="12"/>
  <c r="I55" i="12"/>
  <c r="G55" i="12"/>
  <c r="I54" i="12"/>
  <c r="G54" i="12"/>
  <c r="I52" i="12"/>
  <c r="G52" i="12"/>
  <c r="G51" i="12"/>
  <c r="I49" i="12"/>
  <c r="G49" i="12"/>
  <c r="I48" i="12"/>
  <c r="G48" i="12"/>
  <c r="I47" i="12"/>
  <c r="G47" i="12"/>
  <c r="I46" i="12"/>
  <c r="G46" i="12"/>
  <c r="I43" i="12"/>
  <c r="G43" i="12"/>
  <c r="I42" i="12"/>
  <c r="G42" i="12"/>
  <c r="I41" i="12"/>
  <c r="G41" i="12"/>
  <c r="G39" i="12"/>
  <c r="G38" i="12"/>
  <c r="I37" i="12"/>
  <c r="G37" i="12"/>
  <c r="I36" i="12"/>
  <c r="G36" i="12"/>
  <c r="I32" i="12"/>
  <c r="G32" i="12"/>
  <c r="I31" i="12"/>
  <c r="G31" i="12"/>
  <c r="I29" i="12"/>
  <c r="G29" i="12"/>
  <c r="I28" i="12"/>
  <c r="G28" i="12"/>
  <c r="I25" i="12"/>
  <c r="G25" i="12"/>
  <c r="I24" i="12"/>
  <c r="G24" i="12"/>
  <c r="I23" i="12"/>
  <c r="G23" i="12"/>
  <c r="G160" i="12" l="1"/>
  <c r="I160" i="12"/>
  <c r="H160" i="12"/>
  <c r="I161" i="12"/>
  <c r="G161" i="12"/>
  <c r="H161" i="12"/>
  <c r="G20" i="12"/>
  <c r="I111" i="12"/>
  <c r="K213" i="12"/>
  <c r="G111" i="12"/>
  <c r="H111" i="12"/>
  <c r="K164" i="12"/>
  <c r="I108" i="12"/>
  <c r="Q138" i="12"/>
  <c r="Q139" i="12"/>
  <c r="K135" i="12"/>
  <c r="R135" i="12" s="1"/>
  <c r="Q135" i="12"/>
  <c r="Q137" i="12"/>
  <c r="Q142" i="12"/>
  <c r="K141" i="12"/>
  <c r="R141" i="12" s="1"/>
  <c r="Q141" i="12"/>
  <c r="G151" i="12"/>
  <c r="G149" i="12" s="1"/>
  <c r="K117" i="12"/>
  <c r="K122" i="12"/>
  <c r="K165" i="12"/>
  <c r="K171" i="12"/>
  <c r="K182" i="12"/>
  <c r="L182" i="12" s="1"/>
  <c r="K195" i="12"/>
  <c r="K217" i="12"/>
  <c r="K236" i="12"/>
  <c r="K248" i="12"/>
  <c r="K266" i="12"/>
  <c r="K118" i="12"/>
  <c r="K124" i="12"/>
  <c r="K129" i="12"/>
  <c r="K139" i="12"/>
  <c r="R139" i="12" s="1"/>
  <c r="K150" i="12"/>
  <c r="I151" i="12"/>
  <c r="I149" i="12" s="1"/>
  <c r="K158" i="12"/>
  <c r="K168" i="12"/>
  <c r="K174" i="12"/>
  <c r="K180" i="12"/>
  <c r="K184" i="12"/>
  <c r="K191" i="12"/>
  <c r="K198" i="12"/>
  <c r="K209" i="12"/>
  <c r="K220" i="12"/>
  <c r="K227" i="12"/>
  <c r="K233" i="12"/>
  <c r="K246" i="12"/>
  <c r="K250" i="12"/>
  <c r="K256" i="12"/>
  <c r="K261" i="12"/>
  <c r="K148" i="12"/>
  <c r="K155" i="12"/>
  <c r="K167" i="12"/>
  <c r="L167" i="12" s="1"/>
  <c r="K173" i="12"/>
  <c r="K179" i="12"/>
  <c r="K201" i="12"/>
  <c r="K207" i="12"/>
  <c r="K214" i="12"/>
  <c r="K218" i="12"/>
  <c r="K232" i="12"/>
  <c r="K244" i="12"/>
  <c r="K249" i="12"/>
  <c r="K255" i="12"/>
  <c r="K269" i="12"/>
  <c r="K123" i="12"/>
  <c r="K128" i="12"/>
  <c r="K115" i="12"/>
  <c r="K127" i="12"/>
  <c r="K137" i="12"/>
  <c r="K142" i="12"/>
  <c r="R142" i="12" s="1"/>
  <c r="K178" i="12"/>
  <c r="K188" i="12"/>
  <c r="K200" i="12"/>
  <c r="K206" i="12"/>
  <c r="K224" i="12"/>
  <c r="K231" i="12"/>
  <c r="K241" i="12"/>
  <c r="K254" i="12"/>
  <c r="K260" i="12"/>
  <c r="K114" i="12"/>
  <c r="K119" i="12"/>
  <c r="K126" i="12"/>
  <c r="K131" i="12"/>
  <c r="K138" i="12"/>
  <c r="K146" i="12"/>
  <c r="K152" i="12"/>
  <c r="H151" i="12"/>
  <c r="K170" i="12"/>
  <c r="K177" i="12"/>
  <c r="K181" i="12"/>
  <c r="K187" i="12"/>
  <c r="K192" i="12"/>
  <c r="K205" i="12"/>
  <c r="K210" i="12"/>
  <c r="K216" i="12"/>
  <c r="K223" i="12"/>
  <c r="K228" i="12"/>
  <c r="K234" i="12"/>
  <c r="K240" i="12"/>
  <c r="K247" i="12"/>
  <c r="K253" i="12"/>
  <c r="K257" i="12"/>
  <c r="P139" i="12"/>
  <c r="P138" i="12"/>
  <c r="P137" i="12"/>
  <c r="P142" i="12"/>
  <c r="P135" i="12"/>
  <c r="G140" i="12"/>
  <c r="P141" i="12"/>
  <c r="I186" i="12"/>
  <c r="O140" i="12"/>
  <c r="I68" i="12"/>
  <c r="I92" i="12"/>
  <c r="H130" i="12"/>
  <c r="I166" i="12"/>
  <c r="I190" i="12"/>
  <c r="I197" i="12"/>
  <c r="I194" i="12" s="1"/>
  <c r="G252" i="12"/>
  <c r="G251" i="12" s="1"/>
  <c r="G208" i="12"/>
  <c r="M140" i="12"/>
  <c r="G56" i="12"/>
  <c r="G92" i="12"/>
  <c r="I140" i="12"/>
  <c r="H157" i="12"/>
  <c r="H203" i="12"/>
  <c r="G27" i="12"/>
  <c r="I30" i="12"/>
  <c r="G45" i="12"/>
  <c r="G116" i="12"/>
  <c r="G113" i="12" s="1"/>
  <c r="G203" i="12"/>
  <c r="I226" i="12"/>
  <c r="I222" i="12" s="1"/>
  <c r="H259" i="12"/>
  <c r="H176" i="12"/>
  <c r="H252" i="12"/>
  <c r="H265" i="12"/>
  <c r="G35" i="12"/>
  <c r="I53" i="12"/>
  <c r="H140" i="12"/>
  <c r="H219" i="12"/>
  <c r="H262" i="12"/>
  <c r="I27" i="12"/>
  <c r="I83" i="12"/>
  <c r="I105" i="12"/>
  <c r="O136" i="12"/>
  <c r="H145" i="12"/>
  <c r="G163" i="12"/>
  <c r="I172" i="12"/>
  <c r="H245" i="12"/>
  <c r="G245" i="12"/>
  <c r="G243" i="12" s="1"/>
  <c r="G166" i="12"/>
  <c r="G96" i="12"/>
  <c r="I116" i="12"/>
  <c r="I113" i="12" s="1"/>
  <c r="H163" i="12"/>
  <c r="K163" i="12" s="1"/>
  <c r="G176" i="12"/>
  <c r="G175" i="12" s="1"/>
  <c r="H268" i="12"/>
  <c r="I22" i="12"/>
  <c r="G53" i="12"/>
  <c r="I56" i="12"/>
  <c r="H125" i="12"/>
  <c r="G172" i="12"/>
  <c r="H208" i="12"/>
  <c r="I101" i="12"/>
  <c r="I99" i="12" s="1"/>
  <c r="H121" i="12"/>
  <c r="I125" i="12"/>
  <c r="I136" i="12"/>
  <c r="I163" i="12"/>
  <c r="G190" i="12"/>
  <c r="I230" i="12"/>
  <c r="I229" i="12" s="1"/>
  <c r="G235" i="12"/>
  <c r="G239" i="12"/>
  <c r="I252" i="12"/>
  <c r="I251" i="12" s="1"/>
  <c r="I77" i="12"/>
  <c r="G77" i="12"/>
  <c r="G83" i="12"/>
  <c r="I96" i="12"/>
  <c r="G121" i="12"/>
  <c r="M136" i="12"/>
  <c r="G197" i="12"/>
  <c r="G194" i="12" s="1"/>
  <c r="I203" i="12"/>
  <c r="H235" i="12"/>
  <c r="I259" i="12"/>
  <c r="I258" i="12" s="1"/>
  <c r="G144" i="12"/>
  <c r="G145" i="12"/>
  <c r="H239" i="12"/>
  <c r="G50" i="12"/>
  <c r="I61" i="12"/>
  <c r="H116" i="12"/>
  <c r="H144" i="12"/>
  <c r="I45" i="12"/>
  <c r="G61" i="12"/>
  <c r="G125" i="12"/>
  <c r="H136" i="12"/>
  <c r="H166" i="12"/>
  <c r="H226" i="12"/>
  <c r="G22" i="12"/>
  <c r="G40" i="12"/>
  <c r="I40" i="12"/>
  <c r="I208" i="12"/>
  <c r="G259" i="12"/>
  <c r="G258" i="12" s="1"/>
  <c r="G86" i="12"/>
  <c r="G101" i="12"/>
  <c r="G99" i="12" s="1"/>
  <c r="G105" i="12"/>
  <c r="I121" i="12"/>
  <c r="I176" i="12"/>
  <c r="I175" i="12" s="1"/>
  <c r="G186" i="12"/>
  <c r="G136" i="12"/>
  <c r="I212" i="12"/>
  <c r="I211" i="12" s="1"/>
  <c r="G226" i="12"/>
  <c r="G222" i="12" s="1"/>
  <c r="G230" i="12"/>
  <c r="G229" i="12" s="1"/>
  <c r="I235" i="12"/>
  <c r="I239" i="12"/>
  <c r="N141" i="12"/>
  <c r="H230" i="12"/>
  <c r="G30" i="12"/>
  <c r="N142" i="12"/>
  <c r="H172" i="12"/>
  <c r="G68" i="12"/>
  <c r="I86" i="12"/>
  <c r="N135" i="12"/>
  <c r="N139" i="12"/>
  <c r="H190" i="12"/>
  <c r="H197" i="12"/>
  <c r="H212" i="12"/>
  <c r="I145" i="12"/>
  <c r="I144" i="12"/>
  <c r="H186" i="12"/>
  <c r="I245" i="12"/>
  <c r="I243" i="12" s="1"/>
  <c r="G212" i="12"/>
  <c r="G211" i="12" s="1"/>
  <c r="K160" i="12" l="1"/>
  <c r="H159" i="12"/>
  <c r="G159" i="12"/>
  <c r="K111" i="12"/>
  <c r="I159" i="12"/>
  <c r="K161" i="12"/>
  <c r="I169" i="12"/>
  <c r="L173" i="12"/>
  <c r="G169" i="12"/>
  <c r="Q136" i="12"/>
  <c r="S141" i="12"/>
  <c r="T141" i="12" s="1"/>
  <c r="K140" i="12"/>
  <c r="Q140" i="12"/>
  <c r="K151" i="12"/>
  <c r="L151" i="12" s="1"/>
  <c r="H149" i="12"/>
  <c r="K197" i="12"/>
  <c r="K226" i="12"/>
  <c r="K186" i="12"/>
  <c r="K212" i="12"/>
  <c r="L212" i="12" s="1"/>
  <c r="K116" i="12"/>
  <c r="K235" i="12"/>
  <c r="L235" i="12" s="1"/>
  <c r="K245" i="12"/>
  <c r="S139" i="12"/>
  <c r="T139" i="12" s="1"/>
  <c r="K252" i="12"/>
  <c r="K121" i="12"/>
  <c r="K125" i="12"/>
  <c r="K268" i="12"/>
  <c r="L268" i="12" s="1"/>
  <c r="K176" i="12"/>
  <c r="K203" i="12"/>
  <c r="K130" i="12"/>
  <c r="K190" i="12"/>
  <c r="K230" i="12"/>
  <c r="K166" i="12"/>
  <c r="L166" i="12" s="1"/>
  <c r="K219" i="12"/>
  <c r="K259" i="12"/>
  <c r="I185" i="12"/>
  <c r="K172" i="12"/>
  <c r="K136" i="12"/>
  <c r="L136" i="12" s="1"/>
  <c r="K239" i="12"/>
  <c r="K208" i="12"/>
  <c r="K145" i="12"/>
  <c r="K265" i="12"/>
  <c r="L265" i="12" s="1"/>
  <c r="S142" i="12"/>
  <c r="T142" i="12" s="1"/>
  <c r="S135" i="12"/>
  <c r="K262" i="12"/>
  <c r="K144" i="12"/>
  <c r="L144" i="12" s="1"/>
  <c r="K157" i="12"/>
  <c r="L157" i="12" s="1"/>
  <c r="P140" i="12"/>
  <c r="G202" i="12"/>
  <c r="G193" i="12" s="1"/>
  <c r="G134" i="12"/>
  <c r="G133" i="12" s="1"/>
  <c r="O134" i="12"/>
  <c r="P136" i="12"/>
  <c r="I60" i="12"/>
  <c r="I59" i="12" s="1"/>
  <c r="L170" i="12"/>
  <c r="L248" i="12"/>
  <c r="I91" i="12"/>
  <c r="I90" i="12" s="1"/>
  <c r="L236" i="12"/>
  <c r="L218" i="12"/>
  <c r="L195" i="12"/>
  <c r="L174" i="12"/>
  <c r="L152" i="12"/>
  <c r="L122" i="12"/>
  <c r="L237" i="12"/>
  <c r="L213" i="12"/>
  <c r="L253" i="12"/>
  <c r="L223" i="12"/>
  <c r="L227" i="12"/>
  <c r="L117" i="12"/>
  <c r="L232" i="12"/>
  <c r="L179" i="12"/>
  <c r="L129" i="12"/>
  <c r="L187" i="12"/>
  <c r="L177" i="12"/>
  <c r="L261" i="12"/>
  <c r="L246" i="12"/>
  <c r="L215" i="12"/>
  <c r="L189" i="12"/>
  <c r="L146" i="12"/>
  <c r="R137" i="12"/>
  <c r="L119" i="12"/>
  <c r="L198" i="12"/>
  <c r="L269" i="12"/>
  <c r="L217" i="12"/>
  <c r="L191" i="12"/>
  <c r="L204" i="12"/>
  <c r="R138" i="12"/>
  <c r="L118" i="12"/>
  <c r="L132" i="12"/>
  <c r="L153" i="12"/>
  <c r="L231" i="12"/>
  <c r="L184" i="12"/>
  <c r="L164" i="12"/>
  <c r="L115" i="12"/>
  <c r="L183" i="12"/>
  <c r="L241" i="12"/>
  <c r="L220" i="12"/>
  <c r="L178" i="12"/>
  <c r="L266" i="12"/>
  <c r="L247" i="12"/>
  <c r="L165" i="12"/>
  <c r="L228" i="12"/>
  <c r="L238" i="12"/>
  <c r="L201" i="12"/>
  <c r="L216" i="12"/>
  <c r="L188" i="12"/>
  <c r="L205" i="12"/>
  <c r="L148" i="12"/>
  <c r="H243" i="12"/>
  <c r="L250" i="12"/>
  <c r="L240" i="12"/>
  <c r="L200" i="12"/>
  <c r="L181" i="12"/>
  <c r="L114" i="12"/>
  <c r="L244" i="12"/>
  <c r="L214" i="12"/>
  <c r="L207" i="12"/>
  <c r="L192" i="12"/>
  <c r="H156" i="12"/>
  <c r="L224" i="12"/>
  <c r="N140" i="12"/>
  <c r="L127" i="12"/>
  <c r="H258" i="12"/>
  <c r="L199" i="12"/>
  <c r="L196" i="12"/>
  <c r="M134" i="12"/>
  <c r="M133" i="12" s="1"/>
  <c r="G91" i="12"/>
  <c r="G90" i="12" s="1"/>
  <c r="G26" i="12"/>
  <c r="G21" i="12" s="1"/>
  <c r="I143" i="12"/>
  <c r="I26" i="12"/>
  <c r="I21" i="12" s="1"/>
  <c r="I134" i="12"/>
  <c r="I133" i="12" s="1"/>
  <c r="G44" i="12"/>
  <c r="I82" i="12"/>
  <c r="I81" i="12" s="1"/>
  <c r="H264" i="12"/>
  <c r="L150" i="12"/>
  <c r="L147" i="12"/>
  <c r="I202" i="12"/>
  <c r="I193" i="12" s="1"/>
  <c r="H120" i="12"/>
  <c r="L163" i="12"/>
  <c r="L249" i="12"/>
  <c r="H251" i="12"/>
  <c r="H175" i="12"/>
  <c r="G34" i="12"/>
  <c r="H113" i="12"/>
  <c r="K113" i="12" s="1"/>
  <c r="L123" i="12"/>
  <c r="G143" i="12"/>
  <c r="I120" i="12"/>
  <c r="I112" i="12" s="1"/>
  <c r="H267" i="12"/>
  <c r="H134" i="12"/>
  <c r="G120" i="12"/>
  <c r="G112" i="12" s="1"/>
  <c r="I221" i="12"/>
  <c r="G242" i="12"/>
  <c r="H202" i="12"/>
  <c r="G82" i="12"/>
  <c r="G81" i="12" s="1"/>
  <c r="I242" i="12"/>
  <c r="H222" i="12"/>
  <c r="L263" i="12"/>
  <c r="G221" i="12"/>
  <c r="G185" i="12"/>
  <c r="H194" i="12"/>
  <c r="G60" i="12"/>
  <c r="G59" i="12" s="1"/>
  <c r="L158" i="12"/>
  <c r="L171" i="12"/>
  <c r="L126" i="12"/>
  <c r="L260" i="12"/>
  <c r="L139" i="12"/>
  <c r="L135" i="12"/>
  <c r="H169" i="12"/>
  <c r="L255" i="12"/>
  <c r="L141" i="12"/>
  <c r="H185" i="12"/>
  <c r="L225" i="12"/>
  <c r="H229" i="12"/>
  <c r="L206" i="12"/>
  <c r="L155" i="12"/>
  <c r="L142" i="12"/>
  <c r="L128" i="12"/>
  <c r="H211" i="12"/>
  <c r="N101" i="4"/>
  <c r="L160" i="12" l="1"/>
  <c r="I162" i="12"/>
  <c r="L111" i="12"/>
  <c r="K159" i="12"/>
  <c r="L161" i="12"/>
  <c r="G162" i="12"/>
  <c r="Q134" i="12"/>
  <c r="H143" i="12"/>
  <c r="R136" i="12"/>
  <c r="S136" i="12" s="1"/>
  <c r="T136" i="12" s="1"/>
  <c r="K185" i="12"/>
  <c r="L185" i="12" s="1"/>
  <c r="K222" i="12"/>
  <c r="K229" i="12"/>
  <c r="L229" i="12" s="1"/>
  <c r="K175" i="12"/>
  <c r="L175" i="12" s="1"/>
  <c r="T135" i="12"/>
  <c r="S137" i="12"/>
  <c r="T137" i="12" s="1"/>
  <c r="K169" i="12"/>
  <c r="L169" i="12" s="1"/>
  <c r="K194" i="12"/>
  <c r="L194" i="12" s="1"/>
  <c r="K211" i="12"/>
  <c r="L211" i="12" s="1"/>
  <c r="K264" i="12"/>
  <c r="K202" i="12"/>
  <c r="K267" i="12"/>
  <c r="K251" i="12"/>
  <c r="L251" i="12" s="1"/>
  <c r="K120" i="12"/>
  <c r="S138" i="12"/>
  <c r="T138" i="12" s="1"/>
  <c r="O133" i="12"/>
  <c r="K258" i="12"/>
  <c r="L258" i="12" s="1"/>
  <c r="K149" i="12"/>
  <c r="L149" i="12" s="1"/>
  <c r="K156" i="12"/>
  <c r="L156" i="12" s="1"/>
  <c r="K243" i="12"/>
  <c r="L243" i="12" s="1"/>
  <c r="H133" i="12"/>
  <c r="K134" i="12"/>
  <c r="L134" i="12" s="1"/>
  <c r="P134" i="12"/>
  <c r="L140" i="12"/>
  <c r="R140" i="12"/>
  <c r="S140" i="12" s="1"/>
  <c r="L145" i="12"/>
  <c r="L203" i="12"/>
  <c r="L219" i="12"/>
  <c r="L116" i="12"/>
  <c r="L176" i="12"/>
  <c r="L172" i="12"/>
  <c r="L252" i="12"/>
  <c r="G33" i="12"/>
  <c r="L239" i="12"/>
  <c r="L121" i="12"/>
  <c r="H242" i="12"/>
  <c r="H221" i="12"/>
  <c r="H193" i="12"/>
  <c r="H112" i="12"/>
  <c r="K112" i="12" s="1"/>
  <c r="L197" i="12"/>
  <c r="L226" i="12"/>
  <c r="L190" i="12"/>
  <c r="L262" i="12"/>
  <c r="N134" i="12"/>
  <c r="L245" i="12"/>
  <c r="L230" i="12"/>
  <c r="L186" i="12"/>
  <c r="L259" i="12"/>
  <c r="H162" i="12"/>
  <c r="K162" i="12" s="1"/>
  <c r="L125" i="12"/>
  <c r="L159" i="12" l="1"/>
  <c r="I271" i="12"/>
  <c r="Q133" i="12"/>
  <c r="K193" i="12"/>
  <c r="K242" i="12"/>
  <c r="K133" i="12"/>
  <c r="L133" i="12" s="1"/>
  <c r="P133" i="12"/>
  <c r="K221" i="12"/>
  <c r="L221" i="12" s="1"/>
  <c r="K143" i="12"/>
  <c r="L143" i="12" s="1"/>
  <c r="N133" i="12"/>
  <c r="R134" i="12"/>
  <c r="L264" i="12"/>
  <c r="L120" i="12"/>
  <c r="L202" i="12"/>
  <c r="L267" i="12"/>
  <c r="L222" i="12"/>
  <c r="L113" i="12"/>
  <c r="L162" i="12"/>
  <c r="R133" i="12" l="1"/>
  <c r="S133" i="12" s="1"/>
  <c r="T133" i="12" s="1"/>
  <c r="S134" i="12"/>
  <c r="T140" i="12"/>
  <c r="L242" i="12"/>
  <c r="L193" i="12"/>
  <c r="L112" i="12"/>
  <c r="T134" i="12" l="1"/>
  <c r="Z81" i="4" l="1"/>
  <c r="AA81" i="4"/>
  <c r="AB81" i="4"/>
  <c r="AC81" i="4"/>
  <c r="AD81" i="4"/>
  <c r="U81" i="4"/>
  <c r="O119" i="22" s="1"/>
  <c r="P81" i="4"/>
  <c r="M119" i="22" s="1"/>
  <c r="N119" i="22" s="1"/>
  <c r="Q119" i="22" l="1"/>
  <c r="P119" i="22"/>
  <c r="R119" i="22"/>
  <c r="Q81" i="4"/>
  <c r="S81" i="4" s="1"/>
  <c r="O119" i="12"/>
  <c r="Q119" i="12" s="1"/>
  <c r="M119" i="12"/>
  <c r="N119" i="12" s="1"/>
  <c r="AI81" i="4"/>
  <c r="AK81" i="4"/>
  <c r="V81" i="4"/>
  <c r="X81" i="4" s="1"/>
  <c r="L107" i="4"/>
  <c r="L15" i="4" s="1"/>
  <c r="M107" i="4"/>
  <c r="M15" i="4" s="1"/>
  <c r="L108" i="4"/>
  <c r="L16" i="4" s="1"/>
  <c r="S119" i="22" l="1"/>
  <c r="T119" i="22" s="1"/>
  <c r="L106" i="4"/>
  <c r="L14" i="4" s="1"/>
  <c r="P119" i="12"/>
  <c r="R119" i="12"/>
  <c r="S119" i="12" s="1"/>
  <c r="AL81" i="4"/>
  <c r="AN81" i="4" s="1"/>
  <c r="AE81" i="4"/>
  <c r="N81" i="4"/>
  <c r="AF81" i="4" l="1"/>
  <c r="AH81" i="4" s="1"/>
  <c r="T119" i="12"/>
  <c r="O81" i="4"/>
  <c r="T81" i="4"/>
  <c r="Y81" i="4"/>
  <c r="AO81" i="4"/>
  <c r="U119" i="22"/>
  <c r="V119" i="22" s="1"/>
  <c r="U119" i="12" l="1"/>
  <c r="V119" i="12" s="1"/>
  <c r="I28" i="4"/>
  <c r="H39" i="22" s="1"/>
  <c r="H39" i="12" l="1"/>
  <c r="J28" i="4"/>
  <c r="I39" i="22" s="1"/>
  <c r="I20" i="22" s="1"/>
  <c r="K28" i="4" l="1"/>
  <c r="J39" i="22" s="1"/>
  <c r="I39" i="12"/>
  <c r="J27" i="4"/>
  <c r="I38" i="22" s="1"/>
  <c r="I35" i="22" s="1"/>
  <c r="I34" i="22" s="1"/>
  <c r="K39" i="22" l="1"/>
  <c r="J39" i="12"/>
  <c r="K27" i="4"/>
  <c r="J38" i="22" s="1"/>
  <c r="J35" i="22" s="1"/>
  <c r="J34" i="22" s="1"/>
  <c r="I38" i="12"/>
  <c r="I76" i="4"/>
  <c r="L39" i="22" l="1"/>
  <c r="I35" i="12"/>
  <c r="I34" i="12" s="1"/>
  <c r="I20" i="12"/>
  <c r="K39" i="12"/>
  <c r="L39" i="12" s="1"/>
  <c r="J38" i="12"/>
  <c r="AD91" i="4"/>
  <c r="AD92" i="4"/>
  <c r="AD93" i="4"/>
  <c r="AD94" i="4"/>
  <c r="AD95" i="4"/>
  <c r="AD96" i="4"/>
  <c r="J35" i="12" l="1"/>
  <c r="J34" i="12" s="1"/>
  <c r="K42" i="4"/>
  <c r="J62" i="22" s="1"/>
  <c r="J62" i="12" l="1"/>
  <c r="K43" i="4"/>
  <c r="J63" i="22" s="1"/>
  <c r="J63" i="12" l="1"/>
  <c r="Z134" i="4"/>
  <c r="AK94" i="4" l="1"/>
  <c r="AK91" i="4"/>
  <c r="AI95" i="4"/>
  <c r="AI94" i="4"/>
  <c r="AI91" i="4"/>
  <c r="M108" i="4" l="1"/>
  <c r="M106" i="4" l="1"/>
  <c r="M14" i="4" s="1"/>
  <c r="M16" i="4"/>
  <c r="L13" i="4"/>
  <c r="M13" i="4"/>
  <c r="L9" i="4"/>
  <c r="M9" i="4"/>
  <c r="L10" i="4"/>
  <c r="M10" i="4"/>
  <c r="K60" i="4"/>
  <c r="J85" i="22" s="1"/>
  <c r="K59" i="4"/>
  <c r="J84" i="22" s="1"/>
  <c r="K58" i="4"/>
  <c r="J80" i="22" s="1"/>
  <c r="J77" i="22" s="1"/>
  <c r="K51" i="4"/>
  <c r="J72" i="22" s="1"/>
  <c r="K46" i="4"/>
  <c r="J66" i="22" s="1"/>
  <c r="J20" i="22" s="1"/>
  <c r="K33" i="4"/>
  <c r="J47" i="22" s="1"/>
  <c r="J45" i="22" s="1"/>
  <c r="J44" i="22" s="1"/>
  <c r="J33" i="22" s="1"/>
  <c r="AC19" i="4"/>
  <c r="U19" i="4"/>
  <c r="O24" i="22" s="1"/>
  <c r="L51" i="4"/>
  <c r="M51" i="4"/>
  <c r="L43" i="4"/>
  <c r="M43" i="4"/>
  <c r="J61" i="22" l="1"/>
  <c r="J60" i="22" s="1"/>
  <c r="J59" i="22" s="1"/>
  <c r="J83" i="22"/>
  <c r="J82" i="22" s="1"/>
  <c r="J81" i="22" s="1"/>
  <c r="J66" i="12"/>
  <c r="J47" i="12"/>
  <c r="J45" i="12" s="1"/>
  <c r="J44" i="12" s="1"/>
  <c r="J33" i="12" s="1"/>
  <c r="J84" i="12"/>
  <c r="J85" i="12"/>
  <c r="J72" i="12"/>
  <c r="J80" i="12"/>
  <c r="J77" i="12" s="1"/>
  <c r="O24" i="12"/>
  <c r="L17" i="4"/>
  <c r="L12" i="4" s="1"/>
  <c r="J61" i="12" l="1"/>
  <c r="J60" i="12" s="1"/>
  <c r="J59" i="12" s="1"/>
  <c r="J20" i="12"/>
  <c r="J83" i="12"/>
  <c r="J82" i="12" s="1"/>
  <c r="J81" i="12" s="1"/>
  <c r="L8" i="4"/>
  <c r="L6" i="4" s="1"/>
  <c r="G17" i="4" l="1"/>
  <c r="I19" i="4"/>
  <c r="H24" i="22" s="1"/>
  <c r="I20" i="4"/>
  <c r="H25" i="22" s="1"/>
  <c r="I21" i="4"/>
  <c r="H28" i="22" s="1"/>
  <c r="I22" i="4"/>
  <c r="H29" i="22" s="1"/>
  <c r="I23" i="4"/>
  <c r="H31" i="22" s="1"/>
  <c r="I24" i="4"/>
  <c r="H32" i="22" s="1"/>
  <c r="I25" i="4"/>
  <c r="H36" i="22" s="1"/>
  <c r="I26" i="4"/>
  <c r="H37" i="22" s="1"/>
  <c r="I27" i="4"/>
  <c r="H38" i="22" s="1"/>
  <c r="K38" i="22" s="1"/>
  <c r="I29" i="4"/>
  <c r="H41" i="22" s="1"/>
  <c r="I30" i="4"/>
  <c r="H42" i="22" s="1"/>
  <c r="I31" i="4"/>
  <c r="H43" i="22" s="1"/>
  <c r="I32" i="4"/>
  <c r="H46" i="22" s="1"/>
  <c r="I33" i="4"/>
  <c r="H47" i="22" s="1"/>
  <c r="K47" i="22" s="1"/>
  <c r="I34" i="4"/>
  <c r="H48" i="22" s="1"/>
  <c r="I35" i="4"/>
  <c r="H49" i="22" s="1"/>
  <c r="I36" i="4"/>
  <c r="H51" i="22" s="1"/>
  <c r="I37" i="4"/>
  <c r="H52" i="22" s="1"/>
  <c r="I38" i="4"/>
  <c r="H54" i="22" s="1"/>
  <c r="I39" i="4"/>
  <c r="H55" i="22" s="1"/>
  <c r="I40" i="4"/>
  <c r="H57" i="22" s="1"/>
  <c r="I41" i="4"/>
  <c r="H58" i="22" s="1"/>
  <c r="I42" i="4"/>
  <c r="H62" i="22" s="1"/>
  <c r="I43" i="4"/>
  <c r="H63" i="22" s="1"/>
  <c r="I44" i="4"/>
  <c r="H64" i="22" s="1"/>
  <c r="I45" i="4"/>
  <c r="H65" i="22" s="1"/>
  <c r="I46" i="4"/>
  <c r="H66" i="22" s="1"/>
  <c r="H20" i="22" s="1"/>
  <c r="I47" i="4"/>
  <c r="H67" i="22" s="1"/>
  <c r="I48" i="4"/>
  <c r="H69" i="22" s="1"/>
  <c r="I49" i="4"/>
  <c r="H70" i="22" s="1"/>
  <c r="I50" i="4"/>
  <c r="H71" i="22" s="1"/>
  <c r="I51" i="4"/>
  <c r="H72" i="22" s="1"/>
  <c r="I52" i="4"/>
  <c r="H73" i="22" s="1"/>
  <c r="I53" i="4"/>
  <c r="H74" i="22" s="1"/>
  <c r="I54" i="4"/>
  <c r="H75" i="22" s="1"/>
  <c r="I55" i="4"/>
  <c r="H76" i="22" s="1"/>
  <c r="I56" i="4"/>
  <c r="H78" i="22" s="1"/>
  <c r="I57" i="4"/>
  <c r="H79" i="22" s="1"/>
  <c r="I58" i="4"/>
  <c r="H80" i="22" s="1"/>
  <c r="K80" i="22" s="1"/>
  <c r="I59" i="4"/>
  <c r="H84" i="22" s="1"/>
  <c r="I60" i="4"/>
  <c r="H85" i="22" s="1"/>
  <c r="K85" i="22" s="1"/>
  <c r="I61" i="4"/>
  <c r="H87" i="22" s="1"/>
  <c r="I62" i="4"/>
  <c r="H88" i="22" s="1"/>
  <c r="I63" i="4"/>
  <c r="H89" i="22" s="1"/>
  <c r="I64" i="4"/>
  <c r="H93" i="22" s="1"/>
  <c r="I65" i="4"/>
  <c r="H94" i="22" s="1"/>
  <c r="I66" i="4"/>
  <c r="H95" i="22" s="1"/>
  <c r="I67" i="4"/>
  <c r="H97" i="22" s="1"/>
  <c r="I68" i="4"/>
  <c r="I69" i="4"/>
  <c r="I70" i="4"/>
  <c r="H102" i="22" s="1"/>
  <c r="I71" i="4"/>
  <c r="H103" i="22" s="1"/>
  <c r="I72" i="4"/>
  <c r="H104" i="22" s="1"/>
  <c r="I73" i="4"/>
  <c r="H106" i="22" s="1"/>
  <c r="I74" i="4"/>
  <c r="H107" i="22" s="1"/>
  <c r="I75" i="4"/>
  <c r="H110" i="22" s="1"/>
  <c r="I18" i="4"/>
  <c r="H23" i="22" s="1"/>
  <c r="K110" i="22" l="1"/>
  <c r="H109" i="22"/>
  <c r="K103" i="22"/>
  <c r="K97" i="22"/>
  <c r="K89" i="22"/>
  <c r="K84" i="22"/>
  <c r="H83" i="22"/>
  <c r="K76" i="22"/>
  <c r="K72" i="22"/>
  <c r="K67" i="22"/>
  <c r="K63" i="22"/>
  <c r="K55" i="22"/>
  <c r="K49" i="22"/>
  <c r="K43" i="22"/>
  <c r="K37" i="22"/>
  <c r="K29" i="22"/>
  <c r="K107" i="22"/>
  <c r="H101" i="22"/>
  <c r="K102" i="22"/>
  <c r="K95" i="22"/>
  <c r="K88" i="22"/>
  <c r="L80" i="22"/>
  <c r="K75" i="22"/>
  <c r="K71" i="22"/>
  <c r="K66" i="22"/>
  <c r="K20" i="22" s="1"/>
  <c r="K62" i="22"/>
  <c r="H61" i="22"/>
  <c r="H53" i="22"/>
  <c r="K54" i="22"/>
  <c r="K48" i="22"/>
  <c r="K42" i="22"/>
  <c r="K36" i="22"/>
  <c r="H35" i="22"/>
  <c r="K28" i="22"/>
  <c r="H27" i="22"/>
  <c r="K106" i="22"/>
  <c r="H105" i="22"/>
  <c r="Q69" i="4"/>
  <c r="H100" i="22"/>
  <c r="K94" i="22"/>
  <c r="K87" i="22"/>
  <c r="H86" i="22"/>
  <c r="K79" i="22"/>
  <c r="K74" i="22"/>
  <c r="K70" i="22"/>
  <c r="K65" i="22"/>
  <c r="K58" i="22"/>
  <c r="K52" i="22"/>
  <c r="L47" i="22"/>
  <c r="K41" i="22"/>
  <c r="H40" i="22"/>
  <c r="K32" i="22"/>
  <c r="K25" i="22"/>
  <c r="K23" i="22"/>
  <c r="H22" i="22"/>
  <c r="K104" i="22"/>
  <c r="Q68" i="4"/>
  <c r="H98" i="22"/>
  <c r="H92" i="22"/>
  <c r="K93" i="22"/>
  <c r="L85" i="22"/>
  <c r="K78" i="22"/>
  <c r="H77" i="22"/>
  <c r="K73" i="22"/>
  <c r="K69" i="22"/>
  <c r="H68" i="22"/>
  <c r="K64" i="22"/>
  <c r="K57" i="22"/>
  <c r="H56" i="22"/>
  <c r="H50" i="22"/>
  <c r="K51" i="22"/>
  <c r="H45" i="22"/>
  <c r="K46" i="22"/>
  <c r="L38" i="22"/>
  <c r="K31" i="22"/>
  <c r="H30" i="22"/>
  <c r="K24" i="22"/>
  <c r="P24" i="22"/>
  <c r="N26" i="4"/>
  <c r="H107" i="12"/>
  <c r="H102" i="12"/>
  <c r="H95" i="12"/>
  <c r="H88" i="12"/>
  <c r="H80" i="12"/>
  <c r="H75" i="12"/>
  <c r="H71" i="12"/>
  <c r="H66" i="12"/>
  <c r="K66" i="12" s="1"/>
  <c r="H62" i="12"/>
  <c r="K62" i="12" s="1"/>
  <c r="H54" i="12"/>
  <c r="H48" i="12"/>
  <c r="H42" i="12"/>
  <c r="H36" i="12"/>
  <c r="H28" i="12"/>
  <c r="H106" i="12"/>
  <c r="H100" i="12"/>
  <c r="Q100" i="12" s="1"/>
  <c r="H94" i="12"/>
  <c r="H87" i="12"/>
  <c r="H79" i="12"/>
  <c r="H74" i="12"/>
  <c r="H70" i="12"/>
  <c r="H65" i="12"/>
  <c r="H58" i="12"/>
  <c r="H52" i="12"/>
  <c r="H47" i="12"/>
  <c r="H41" i="12"/>
  <c r="H32" i="12"/>
  <c r="H25" i="12"/>
  <c r="H23" i="12"/>
  <c r="H104" i="12"/>
  <c r="H98" i="12"/>
  <c r="H93" i="12"/>
  <c r="H85" i="12"/>
  <c r="H78" i="12"/>
  <c r="H73" i="12"/>
  <c r="H69" i="12"/>
  <c r="H64" i="12"/>
  <c r="H57" i="12"/>
  <c r="H51" i="12"/>
  <c r="H46" i="12"/>
  <c r="H38" i="12"/>
  <c r="H31" i="12"/>
  <c r="H24" i="12"/>
  <c r="H110" i="12"/>
  <c r="H103" i="12"/>
  <c r="H97" i="12"/>
  <c r="H89" i="12"/>
  <c r="H84" i="12"/>
  <c r="K84" i="12" s="1"/>
  <c r="H76" i="12"/>
  <c r="H72" i="12"/>
  <c r="H67" i="12"/>
  <c r="H63" i="12"/>
  <c r="H55" i="12"/>
  <c r="H49" i="12"/>
  <c r="H43" i="12"/>
  <c r="H37" i="12"/>
  <c r="H29" i="12"/>
  <c r="L31" i="22" l="1"/>
  <c r="K45" i="22"/>
  <c r="K50" i="22"/>
  <c r="L64" i="22"/>
  <c r="K77" i="22"/>
  <c r="L77" i="22" s="1"/>
  <c r="L93" i="22"/>
  <c r="K22" i="22"/>
  <c r="L22" i="22" s="1"/>
  <c r="L65" i="22"/>
  <c r="K105" i="22"/>
  <c r="L105" i="22" s="1"/>
  <c r="L36" i="22"/>
  <c r="L29" i="22"/>
  <c r="L63" i="22"/>
  <c r="L76" i="22"/>
  <c r="L89" i="22"/>
  <c r="L103" i="22"/>
  <c r="R24" i="22"/>
  <c r="S24" i="22" s="1"/>
  <c r="T24" i="22" s="1"/>
  <c r="L24" i="22"/>
  <c r="K56" i="22"/>
  <c r="K92" i="22"/>
  <c r="L58" i="22"/>
  <c r="L70" i="22"/>
  <c r="L74" i="22"/>
  <c r="K86" i="22"/>
  <c r="L106" i="22"/>
  <c r="L28" i="22"/>
  <c r="H60" i="22"/>
  <c r="K61" i="22"/>
  <c r="H99" i="22"/>
  <c r="K101" i="22"/>
  <c r="L43" i="22"/>
  <c r="L49" i="22"/>
  <c r="L72" i="22"/>
  <c r="K83" i="22"/>
  <c r="H82" i="22"/>
  <c r="L97" i="22"/>
  <c r="K68" i="22"/>
  <c r="L104" i="22"/>
  <c r="K40" i="22"/>
  <c r="L87" i="22"/>
  <c r="K100" i="22"/>
  <c r="Q100" i="22"/>
  <c r="N100" i="22"/>
  <c r="P100" i="22"/>
  <c r="L42" i="22"/>
  <c r="H44" i="22"/>
  <c r="K53" i="22"/>
  <c r="L62" i="22"/>
  <c r="L71" i="22"/>
  <c r="L95" i="22"/>
  <c r="L37" i="22"/>
  <c r="L67" i="22"/>
  <c r="L84" i="22"/>
  <c r="K109" i="22"/>
  <c r="L109" i="22" s="1"/>
  <c r="H108" i="22"/>
  <c r="K30" i="22"/>
  <c r="L57" i="22"/>
  <c r="L69" i="22"/>
  <c r="K98" i="22"/>
  <c r="N98" i="22"/>
  <c r="L41" i="22"/>
  <c r="K27" i="22"/>
  <c r="H26" i="22"/>
  <c r="K35" i="22"/>
  <c r="H34" i="22"/>
  <c r="L66" i="22"/>
  <c r="L20" i="22" s="1"/>
  <c r="L88" i="22"/>
  <c r="L102" i="22"/>
  <c r="L107" i="22"/>
  <c r="L55" i="22"/>
  <c r="H96" i="22"/>
  <c r="H91" i="22" s="1"/>
  <c r="L110" i="22"/>
  <c r="K24" i="12"/>
  <c r="H20" i="12"/>
  <c r="K28" i="12"/>
  <c r="L28" i="12" s="1"/>
  <c r="K69" i="12"/>
  <c r="L69" i="12" s="1"/>
  <c r="K31" i="12"/>
  <c r="L31" i="12" s="1"/>
  <c r="K54" i="12"/>
  <c r="K75" i="12"/>
  <c r="K23" i="12"/>
  <c r="K94" i="12"/>
  <c r="K36" i="12"/>
  <c r="L36" i="12" s="1"/>
  <c r="K37" i="12"/>
  <c r="L37" i="12" s="1"/>
  <c r="K46" i="12"/>
  <c r="K25" i="12"/>
  <c r="K51" i="12"/>
  <c r="K73" i="12"/>
  <c r="K32" i="12"/>
  <c r="K79" i="12"/>
  <c r="K106" i="12"/>
  <c r="L106" i="12" s="1"/>
  <c r="K48" i="12"/>
  <c r="K110" i="12"/>
  <c r="L110" i="12" s="1"/>
  <c r="K93" i="12"/>
  <c r="L93" i="12" s="1"/>
  <c r="K52" i="12"/>
  <c r="K100" i="12"/>
  <c r="K97" i="12"/>
  <c r="L97" i="12" s="1"/>
  <c r="K57" i="12"/>
  <c r="L57" i="12" s="1"/>
  <c r="K78" i="12"/>
  <c r="K41" i="12"/>
  <c r="L41" i="12" s="1"/>
  <c r="K87" i="12"/>
  <c r="K102" i="12"/>
  <c r="L102" i="12" s="1"/>
  <c r="K43" i="12"/>
  <c r="L43" i="12" s="1"/>
  <c r="K67" i="12"/>
  <c r="L67" i="12" s="1"/>
  <c r="K89" i="12"/>
  <c r="L89" i="12" s="1"/>
  <c r="K98" i="12"/>
  <c r="L98" i="12" s="1"/>
  <c r="K58" i="12"/>
  <c r="L58" i="12" s="1"/>
  <c r="K71" i="12"/>
  <c r="L71" i="12" s="1"/>
  <c r="K95" i="12"/>
  <c r="L95" i="12" s="1"/>
  <c r="K49" i="12"/>
  <c r="L49" i="12" s="1"/>
  <c r="K72" i="12"/>
  <c r="L72" i="12" s="1"/>
  <c r="K104" i="12"/>
  <c r="L104" i="12" s="1"/>
  <c r="K65" i="12"/>
  <c r="L65" i="12" s="1"/>
  <c r="K29" i="12"/>
  <c r="L29" i="12" s="1"/>
  <c r="K55" i="12"/>
  <c r="L55" i="12" s="1"/>
  <c r="K76" i="12"/>
  <c r="L76" i="12" s="1"/>
  <c r="K103" i="12"/>
  <c r="L103" i="12" s="1"/>
  <c r="K38" i="12"/>
  <c r="L38" i="12" s="1"/>
  <c r="K64" i="12"/>
  <c r="L64" i="12" s="1"/>
  <c r="K85" i="12"/>
  <c r="L85" i="12" s="1"/>
  <c r="K47" i="12"/>
  <c r="L47" i="12" s="1"/>
  <c r="K70" i="12"/>
  <c r="L70" i="12" s="1"/>
  <c r="K80" i="12"/>
  <c r="L80" i="12" s="1"/>
  <c r="K107" i="12"/>
  <c r="L107" i="12" s="1"/>
  <c r="K63" i="12"/>
  <c r="L63" i="12" s="1"/>
  <c r="K74" i="12"/>
  <c r="L74" i="12" s="1"/>
  <c r="K42" i="12"/>
  <c r="L42" i="12" s="1"/>
  <c r="K88" i="12"/>
  <c r="L88" i="12" s="1"/>
  <c r="L66" i="12"/>
  <c r="L84" i="12"/>
  <c r="H83" i="12"/>
  <c r="H96" i="12"/>
  <c r="H109" i="12"/>
  <c r="H30" i="12"/>
  <c r="H45" i="12"/>
  <c r="H56" i="12"/>
  <c r="H68" i="12"/>
  <c r="H77" i="12"/>
  <c r="H92" i="12"/>
  <c r="H40" i="12"/>
  <c r="L87" i="12"/>
  <c r="H86" i="12"/>
  <c r="P100" i="12"/>
  <c r="N100" i="12"/>
  <c r="H27" i="12"/>
  <c r="H53" i="12"/>
  <c r="H101" i="12"/>
  <c r="P24" i="12"/>
  <c r="H50" i="12"/>
  <c r="H22" i="12"/>
  <c r="K22" i="12" s="1"/>
  <c r="H105" i="12"/>
  <c r="H35" i="12"/>
  <c r="H61" i="12"/>
  <c r="L62" i="12"/>
  <c r="L98" i="22" l="1"/>
  <c r="K44" i="22"/>
  <c r="L44" i="22" s="1"/>
  <c r="L68" i="22"/>
  <c r="L83" i="22"/>
  <c r="L101" i="22"/>
  <c r="H90" i="22"/>
  <c r="K91" i="22"/>
  <c r="L91" i="22" s="1"/>
  <c r="K96" i="22"/>
  <c r="K26" i="22"/>
  <c r="L26" i="22" s="1"/>
  <c r="K60" i="22"/>
  <c r="L60" i="22" s="1"/>
  <c r="H59" i="22"/>
  <c r="L86" i="22"/>
  <c r="L92" i="22"/>
  <c r="L45" i="22"/>
  <c r="K34" i="22"/>
  <c r="H33" i="22"/>
  <c r="L27" i="22"/>
  <c r="K108" i="22"/>
  <c r="L108" i="22" s="1"/>
  <c r="L53" i="22"/>
  <c r="L100" i="22"/>
  <c r="R100" i="22"/>
  <c r="L40" i="22"/>
  <c r="K99" i="22"/>
  <c r="L99" i="22" s="1"/>
  <c r="L35" i="22"/>
  <c r="L30" i="22"/>
  <c r="H81" i="22"/>
  <c r="K82" i="22"/>
  <c r="L82" i="22" s="1"/>
  <c r="L61" i="22"/>
  <c r="L56" i="22"/>
  <c r="H21" i="22"/>
  <c r="K21" i="22" s="1"/>
  <c r="L21" i="22" s="1"/>
  <c r="R24" i="12"/>
  <c r="S24" i="12" s="1"/>
  <c r="T24" i="12" s="1"/>
  <c r="K20" i="12"/>
  <c r="K61" i="12"/>
  <c r="L61" i="12" s="1"/>
  <c r="K92" i="12"/>
  <c r="L92" i="12" s="1"/>
  <c r="K35" i="12"/>
  <c r="L35" i="12" s="1"/>
  <c r="K83" i="12"/>
  <c r="L83" i="12" s="1"/>
  <c r="K50" i="12"/>
  <c r="K45" i="12"/>
  <c r="L45" i="12" s="1"/>
  <c r="K109" i="12"/>
  <c r="L109" i="12" s="1"/>
  <c r="K27" i="12"/>
  <c r="L27" i="12" s="1"/>
  <c r="K68" i="12"/>
  <c r="L68" i="12" s="1"/>
  <c r="K105" i="12"/>
  <c r="L105" i="12" s="1"/>
  <c r="K86" i="12"/>
  <c r="L86" i="12" s="1"/>
  <c r="K101" i="12"/>
  <c r="L101" i="12" s="1"/>
  <c r="K56" i="12"/>
  <c r="L56" i="12" s="1"/>
  <c r="K30" i="12"/>
  <c r="L30" i="12" s="1"/>
  <c r="K96" i="12"/>
  <c r="L96" i="12" s="1"/>
  <c r="K53" i="12"/>
  <c r="L53" i="12" s="1"/>
  <c r="K40" i="12"/>
  <c r="L40" i="12" s="1"/>
  <c r="K77" i="12"/>
  <c r="L77" i="12" s="1"/>
  <c r="L24" i="12"/>
  <c r="L20" i="12" s="1"/>
  <c r="H99" i="12"/>
  <c r="H60" i="12"/>
  <c r="R100" i="12"/>
  <c r="L100" i="12"/>
  <c r="H82" i="12"/>
  <c r="H34" i="12"/>
  <c r="L22" i="12"/>
  <c r="H26" i="12"/>
  <c r="H91" i="12"/>
  <c r="H44" i="12"/>
  <c r="H108" i="12"/>
  <c r="L34" i="22" l="1"/>
  <c r="S100" i="22"/>
  <c r="T100" i="22" s="1"/>
  <c r="L96" i="22"/>
  <c r="K90" i="22"/>
  <c r="L90" i="22" s="1"/>
  <c r="K81" i="22"/>
  <c r="L81" i="22" s="1"/>
  <c r="K33" i="22"/>
  <c r="L33" i="22" s="1"/>
  <c r="K59" i="22"/>
  <c r="L59" i="22" s="1"/>
  <c r="K34" i="12"/>
  <c r="L34" i="12" s="1"/>
  <c r="S100" i="12"/>
  <c r="T100" i="12" s="1"/>
  <c r="K44" i="12"/>
  <c r="K82" i="12"/>
  <c r="L82" i="12" s="1"/>
  <c r="K91" i="12"/>
  <c r="L91" i="12" s="1"/>
  <c r="K60" i="12"/>
  <c r="L60" i="12" s="1"/>
  <c r="K26" i="12"/>
  <c r="L26" i="12" s="1"/>
  <c r="K108" i="12"/>
  <c r="L108" i="12" s="1"/>
  <c r="K99" i="12"/>
  <c r="L99" i="12" s="1"/>
  <c r="H90" i="12"/>
  <c r="H81" i="12"/>
  <c r="H33" i="12"/>
  <c r="H59" i="12"/>
  <c r="H21" i="12"/>
  <c r="K21" i="12" l="1"/>
  <c r="K33" i="12"/>
  <c r="K59" i="12"/>
  <c r="L59" i="12" s="1"/>
  <c r="K81" i="12"/>
  <c r="L81" i="12" s="1"/>
  <c r="K90" i="12"/>
  <c r="L90" i="12" s="1"/>
  <c r="F178" i="4"/>
  <c r="F177" i="4"/>
  <c r="F176" i="4"/>
  <c r="F175" i="4"/>
  <c r="F174" i="4"/>
  <c r="F172" i="4"/>
  <c r="F173" i="4"/>
  <c r="F171" i="4"/>
  <c r="F170" i="4"/>
  <c r="F169" i="4"/>
  <c r="F167" i="4"/>
  <c r="F168" i="4"/>
  <c r="F165" i="4"/>
  <c r="F166" i="4"/>
  <c r="F164" i="4"/>
  <c r="F163" i="4"/>
  <c r="F161" i="4"/>
  <c r="F160" i="4"/>
  <c r="F159" i="4"/>
  <c r="F158" i="4"/>
  <c r="F157" i="4"/>
  <c r="F156" i="4"/>
  <c r="F155" i="4"/>
  <c r="F154" i="4"/>
  <c r="F153" i="4"/>
  <c r="F152" i="4"/>
  <c r="F150" i="4"/>
  <c r="F151" i="4"/>
  <c r="F149" i="4"/>
  <c r="F148" i="4"/>
  <c r="F143" i="4"/>
  <c r="F144" i="4"/>
  <c r="F145" i="4"/>
  <c r="F146" i="4"/>
  <c r="F147" i="4"/>
  <c r="F142" i="4"/>
  <c r="F141" i="4"/>
  <c r="F140" i="4"/>
  <c r="F139" i="4"/>
  <c r="F138" i="4"/>
  <c r="F137" i="4"/>
  <c r="F136" i="4"/>
  <c r="F135" i="4"/>
  <c r="F134" i="4"/>
  <c r="F133" i="4"/>
  <c r="F132" i="4"/>
  <c r="F131" i="4"/>
  <c r="F130" i="4"/>
  <c r="F129" i="4"/>
  <c r="F128" i="4"/>
  <c r="F127" i="4"/>
  <c r="F126" i="4"/>
  <c r="F125" i="4"/>
  <c r="F123" i="4"/>
  <c r="F124" i="4"/>
  <c r="F122" i="4"/>
  <c r="F120" i="4"/>
  <c r="F121" i="4"/>
  <c r="F118" i="4"/>
  <c r="F119" i="4"/>
  <c r="F117" i="4"/>
  <c r="F116" i="4"/>
  <c r="F115" i="4"/>
  <c r="F114" i="4"/>
  <c r="F113" i="4"/>
  <c r="F112" i="4"/>
  <c r="F111" i="4"/>
  <c r="F110" i="4"/>
  <c r="F109" i="4"/>
  <c r="F105" i="4"/>
  <c r="F104" i="4"/>
  <c r="F102" i="4"/>
  <c r="F100" i="4"/>
  <c r="F98" i="4"/>
  <c r="F99" i="4"/>
  <c r="F150" i="22" l="1"/>
  <c r="F150" i="12"/>
  <c r="F170" i="22"/>
  <c r="F170" i="12"/>
  <c r="F177" i="22"/>
  <c r="F177" i="12"/>
  <c r="F187" i="22"/>
  <c r="F187" i="12"/>
  <c r="F199" i="22"/>
  <c r="F199" i="12"/>
  <c r="F210" i="22"/>
  <c r="F210" i="12"/>
  <c r="F223" i="22"/>
  <c r="F223" i="12"/>
  <c r="F234" i="22"/>
  <c r="F234" i="12"/>
  <c r="F248" i="22"/>
  <c r="F248" i="12"/>
  <c r="F266" i="22"/>
  <c r="F266" i="12"/>
  <c r="F153" i="22"/>
  <c r="F153" i="12"/>
  <c r="F165" i="22"/>
  <c r="F165" i="12"/>
  <c r="F171" i="22"/>
  <c r="F171" i="12"/>
  <c r="F179" i="22"/>
  <c r="F179" i="12"/>
  <c r="F182" i="22"/>
  <c r="F182" i="12"/>
  <c r="F188" i="22"/>
  <c r="F188" i="12"/>
  <c r="F195" i="22"/>
  <c r="F195" i="12"/>
  <c r="F148" i="22"/>
  <c r="F148" i="12"/>
  <c r="F155" i="22"/>
  <c r="F155" i="12"/>
  <c r="F167" i="22"/>
  <c r="F167" i="12"/>
  <c r="F173" i="22"/>
  <c r="F173" i="12"/>
  <c r="F178" i="22"/>
  <c r="F178" i="12"/>
  <c r="F184" i="22"/>
  <c r="F184" i="12"/>
  <c r="F189" i="22"/>
  <c r="F189" i="12"/>
  <c r="F196" i="22"/>
  <c r="F196" i="12"/>
  <c r="F201" i="22"/>
  <c r="F201" i="12"/>
  <c r="F207" i="22"/>
  <c r="F207" i="12"/>
  <c r="F218" i="22"/>
  <c r="F218" i="12"/>
  <c r="F214" i="22"/>
  <c r="F214" i="12"/>
  <c r="F224" i="22"/>
  <c r="F224" i="12"/>
  <c r="F232" i="22"/>
  <c r="F232" i="12"/>
  <c r="F237" i="22"/>
  <c r="F237" i="12"/>
  <c r="F244" i="22"/>
  <c r="F244" i="12"/>
  <c r="F250" i="22"/>
  <c r="F250" i="12"/>
  <c r="F255" i="22"/>
  <c r="F255" i="12"/>
  <c r="F261" i="22"/>
  <c r="F261" i="12"/>
  <c r="F147" i="22"/>
  <c r="F147" i="12"/>
  <c r="F158" i="22"/>
  <c r="F158" i="12"/>
  <c r="F168" i="22"/>
  <c r="F168" i="12"/>
  <c r="F174" i="22"/>
  <c r="F174" i="12"/>
  <c r="F181" i="22"/>
  <c r="F181" i="12"/>
  <c r="F183" i="22"/>
  <c r="F183" i="12"/>
  <c r="F191" i="22"/>
  <c r="F191" i="12"/>
  <c r="F198" i="22"/>
  <c r="F198" i="12"/>
  <c r="F204" i="22"/>
  <c r="F204" i="12"/>
  <c r="F209" i="22"/>
  <c r="F209" i="12"/>
  <c r="F217" i="22"/>
  <c r="F217" i="12"/>
  <c r="F220" i="22"/>
  <c r="F220" i="12"/>
  <c r="F227" i="22"/>
  <c r="F227" i="12"/>
  <c r="F233" i="22"/>
  <c r="F233" i="12"/>
  <c r="F238" i="22"/>
  <c r="F238" i="12"/>
  <c r="F246" i="22"/>
  <c r="F246" i="12"/>
  <c r="F249" i="22"/>
  <c r="F249" i="12"/>
  <c r="F257" i="22"/>
  <c r="F257" i="12"/>
  <c r="F263" i="22"/>
  <c r="F263" i="12"/>
  <c r="F164" i="22"/>
  <c r="F164" i="12"/>
  <c r="F180" i="22"/>
  <c r="F180" i="12"/>
  <c r="F192" i="22"/>
  <c r="F192" i="12"/>
  <c r="F205" i="22"/>
  <c r="F205" i="12"/>
  <c r="F216" i="22"/>
  <c r="F216" i="12"/>
  <c r="F228" i="22"/>
  <c r="F228" i="12"/>
  <c r="F240" i="22"/>
  <c r="F240" i="12"/>
  <c r="F253" i="22"/>
  <c r="F253" i="12"/>
  <c r="F256" i="22"/>
  <c r="F256" i="12"/>
  <c r="F200" i="22"/>
  <c r="F200" i="12"/>
  <c r="F206" i="22"/>
  <c r="F206" i="12"/>
  <c r="F213" i="22"/>
  <c r="F213" i="12"/>
  <c r="F215" i="22"/>
  <c r="F215" i="12"/>
  <c r="F225" i="22"/>
  <c r="F225" i="12"/>
  <c r="F231" i="22"/>
  <c r="F231" i="12"/>
  <c r="F236" i="22"/>
  <c r="F236" i="12"/>
  <c r="F247" i="22"/>
  <c r="F247" i="12"/>
  <c r="F254" i="22"/>
  <c r="F254" i="12"/>
  <c r="F260" i="22"/>
  <c r="F260" i="12"/>
  <c r="F269" i="22"/>
  <c r="F269" i="12"/>
  <c r="L21" i="12"/>
  <c r="I17" i="22" l="1"/>
  <c r="I17" i="12"/>
  <c r="I18" i="12"/>
  <c r="I18" i="22"/>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D139" i="4"/>
  <c r="AD140" i="4"/>
  <c r="AD141" i="4"/>
  <c r="AD142" i="4"/>
  <c r="AD143" i="4"/>
  <c r="AD144" i="4"/>
  <c r="AD145" i="4"/>
  <c r="AD146" i="4"/>
  <c r="AD147" i="4"/>
  <c r="AD149" i="4"/>
  <c r="AD150" i="4"/>
  <c r="AD151" i="4"/>
  <c r="AD152" i="4"/>
  <c r="AD153" i="4"/>
  <c r="AD154" i="4"/>
  <c r="AD155" i="4"/>
  <c r="AD156" i="4"/>
  <c r="AD157" i="4"/>
  <c r="AD158" i="4"/>
  <c r="AD159" i="4"/>
  <c r="AD160" i="4"/>
  <c r="AD161" i="4"/>
  <c r="AD162" i="4"/>
  <c r="AD163" i="4"/>
  <c r="AD164" i="4"/>
  <c r="AD165" i="4"/>
  <c r="AD166" i="4"/>
  <c r="AD167" i="4"/>
  <c r="AD168" i="4"/>
  <c r="AD169" i="4"/>
  <c r="AD170" i="4"/>
  <c r="AD171" i="4"/>
  <c r="AD172" i="4"/>
  <c r="AD173" i="4"/>
  <c r="AD174" i="4"/>
  <c r="AD175" i="4"/>
  <c r="AD176" i="4"/>
  <c r="AD177" i="4"/>
  <c r="AD178" i="4"/>
  <c r="AD109" i="4"/>
  <c r="AD78" i="4"/>
  <c r="AD79" i="4"/>
  <c r="AD80" i="4"/>
  <c r="AD82" i="4"/>
  <c r="AD83" i="4"/>
  <c r="AD84" i="4"/>
  <c r="AD85" i="4"/>
  <c r="AD86" i="4"/>
  <c r="AD87" i="4"/>
  <c r="AD88" i="4"/>
  <c r="AD89" i="4"/>
  <c r="AD90" i="4"/>
  <c r="AD97" i="4"/>
  <c r="AD98" i="4"/>
  <c r="AD99" i="4"/>
  <c r="AD100" i="4"/>
  <c r="AD101" i="4"/>
  <c r="AD102" i="4"/>
  <c r="AD104" i="4"/>
  <c r="AD105" i="4"/>
  <c r="AD77" i="4"/>
  <c r="AD69" i="4"/>
  <c r="AD70" i="4"/>
  <c r="AD71" i="4"/>
  <c r="AD72" i="4"/>
  <c r="AD73" i="4"/>
  <c r="AD74" i="4"/>
  <c r="AD75"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18"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10" i="4"/>
  <c r="AC111" i="4"/>
  <c r="AC112" i="4"/>
  <c r="AC113" i="4"/>
  <c r="AC114" i="4"/>
  <c r="AC115" i="4"/>
  <c r="AC116" i="4"/>
  <c r="AC117" i="4"/>
  <c r="AC118" i="4"/>
  <c r="AC119" i="4"/>
  <c r="AC120" i="4"/>
  <c r="AC121" i="4"/>
  <c r="AC122" i="4"/>
  <c r="AC123" i="4"/>
  <c r="AC124" i="4"/>
  <c r="AC125" i="4"/>
  <c r="AC126" i="4"/>
  <c r="AC127" i="4"/>
  <c r="AC128" i="4"/>
  <c r="AC129" i="4"/>
  <c r="AC109" i="4"/>
  <c r="AC98" i="4"/>
  <c r="AC99" i="4"/>
  <c r="AC100" i="4"/>
  <c r="AC101" i="4"/>
  <c r="AC102" i="4"/>
  <c r="AC104" i="4"/>
  <c r="AC105" i="4"/>
  <c r="AC97" i="4"/>
  <c r="AC78" i="4"/>
  <c r="AC79" i="4"/>
  <c r="AC80" i="4"/>
  <c r="AC82" i="4"/>
  <c r="AC83" i="4"/>
  <c r="AC84" i="4"/>
  <c r="AC85" i="4"/>
  <c r="AC86" i="4"/>
  <c r="AC87" i="4"/>
  <c r="AC88" i="4"/>
  <c r="AC89" i="4"/>
  <c r="AC90" i="4"/>
  <c r="AC77"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18"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10" i="4"/>
  <c r="AB111" i="4"/>
  <c r="AB112" i="4"/>
  <c r="AB113" i="4"/>
  <c r="AB114" i="4"/>
  <c r="AB115" i="4"/>
  <c r="AB116" i="4"/>
  <c r="AB117" i="4"/>
  <c r="AB109" i="4"/>
  <c r="AB98" i="4"/>
  <c r="AB99" i="4"/>
  <c r="AB100" i="4"/>
  <c r="AB101" i="4"/>
  <c r="AB102" i="4"/>
  <c r="AB104" i="4"/>
  <c r="AB105" i="4"/>
  <c r="AB97" i="4"/>
  <c r="AB78" i="4"/>
  <c r="AB79" i="4"/>
  <c r="AB80" i="4"/>
  <c r="AB82" i="4"/>
  <c r="AB83" i="4"/>
  <c r="AB84" i="4"/>
  <c r="AB85" i="4"/>
  <c r="AB86" i="4"/>
  <c r="AB87" i="4"/>
  <c r="AB88" i="4"/>
  <c r="AB89" i="4"/>
  <c r="AB90" i="4"/>
  <c r="AB77"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09" i="4"/>
  <c r="AA98" i="4"/>
  <c r="AA99" i="4"/>
  <c r="AA100" i="4"/>
  <c r="AA101" i="4"/>
  <c r="AA102" i="4"/>
  <c r="AA104" i="4"/>
  <c r="AA105" i="4"/>
  <c r="AA97" i="4"/>
  <c r="AA78" i="4"/>
  <c r="AA79" i="4"/>
  <c r="AA80" i="4"/>
  <c r="AA82" i="4"/>
  <c r="AA83" i="4"/>
  <c r="AA84" i="4"/>
  <c r="AA85" i="4"/>
  <c r="AA86" i="4"/>
  <c r="AA87" i="4"/>
  <c r="AA88" i="4"/>
  <c r="AA89" i="4"/>
  <c r="AA90" i="4"/>
  <c r="AA77"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18" i="4"/>
  <c r="AA18" i="4"/>
  <c r="Z110" i="4"/>
  <c r="Z111" i="4"/>
  <c r="Z112" i="4"/>
  <c r="Z113" i="4"/>
  <c r="Z114" i="4"/>
  <c r="Z115" i="4"/>
  <c r="Z116" i="4"/>
  <c r="Z117" i="4"/>
  <c r="Z118" i="4"/>
  <c r="Z119" i="4"/>
  <c r="Z120" i="4"/>
  <c r="Z121" i="4"/>
  <c r="Z122" i="4"/>
  <c r="Z123" i="4"/>
  <c r="Z124" i="4"/>
  <c r="Z125" i="4"/>
  <c r="Z126" i="4"/>
  <c r="Z127" i="4"/>
  <c r="Z128" i="4"/>
  <c r="Z129" i="4"/>
  <c r="Z130" i="4"/>
  <c r="Z131" i="4"/>
  <c r="Z132" i="4"/>
  <c r="Z133"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09" i="4"/>
  <c r="Z98" i="4"/>
  <c r="Z99" i="4"/>
  <c r="Z100" i="4"/>
  <c r="Z101" i="4"/>
  <c r="Z102" i="4"/>
  <c r="Z104" i="4"/>
  <c r="Z105" i="4"/>
  <c r="Z97" i="4"/>
  <c r="Z78" i="4"/>
  <c r="Z79" i="4"/>
  <c r="Z80" i="4"/>
  <c r="Z82" i="4"/>
  <c r="Z83" i="4"/>
  <c r="Z84" i="4"/>
  <c r="Z85" i="4"/>
  <c r="Z86" i="4"/>
  <c r="Z87" i="4"/>
  <c r="Z88" i="4"/>
  <c r="Z89" i="4"/>
  <c r="Z90" i="4"/>
  <c r="Z77" i="4"/>
  <c r="Z70" i="4"/>
  <c r="Z71" i="4"/>
  <c r="Z72" i="4"/>
  <c r="Z73" i="4"/>
  <c r="Z74" i="4"/>
  <c r="Z75"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18" i="4"/>
  <c r="G17" i="22" l="1"/>
  <c r="G17" i="12"/>
  <c r="G18" i="22"/>
  <c r="G18" i="12"/>
  <c r="I16" i="22"/>
  <c r="I16" i="12"/>
  <c r="AI153" i="4"/>
  <c r="AK148" i="4"/>
  <c r="AI148" i="4"/>
  <c r="AK88" i="4"/>
  <c r="AK102" i="4"/>
  <c r="AL102" i="4" s="1"/>
  <c r="AN102" i="4" s="1"/>
  <c r="AI23" i="4"/>
  <c r="AI19" i="4"/>
  <c r="AI109" i="4"/>
  <c r="AI170" i="4"/>
  <c r="AK170" i="4"/>
  <c r="U110" i="4"/>
  <c r="O165" i="22" s="1"/>
  <c r="U111" i="4"/>
  <c r="O167" i="22" s="1"/>
  <c r="U112" i="4"/>
  <c r="O168" i="22" s="1"/>
  <c r="U113" i="4"/>
  <c r="O170" i="22" s="1"/>
  <c r="U114" i="4"/>
  <c r="O171" i="22" s="1"/>
  <c r="U115" i="4"/>
  <c r="O173" i="22" s="1"/>
  <c r="U116" i="4"/>
  <c r="O174" i="22" s="1"/>
  <c r="U117" i="4"/>
  <c r="O177" i="22" s="1"/>
  <c r="U118" i="4"/>
  <c r="O178" i="22" s="1"/>
  <c r="U119" i="4"/>
  <c r="O179" i="22" s="1"/>
  <c r="U120" i="4"/>
  <c r="O180" i="22" s="1"/>
  <c r="U121" i="4"/>
  <c r="O181" i="22" s="1"/>
  <c r="U122" i="4"/>
  <c r="O182" i="22" s="1"/>
  <c r="U123" i="4"/>
  <c r="O183" i="22" s="1"/>
  <c r="U124" i="4"/>
  <c r="O184" i="22" s="1"/>
  <c r="U125" i="4"/>
  <c r="O187" i="22" s="1"/>
  <c r="U126" i="4"/>
  <c r="O188" i="22" s="1"/>
  <c r="U127" i="4"/>
  <c r="O189" i="22" s="1"/>
  <c r="U128" i="4"/>
  <c r="O191" i="22" s="1"/>
  <c r="U129" i="4"/>
  <c r="O192" i="22" s="1"/>
  <c r="U130" i="4"/>
  <c r="O195" i="22" s="1"/>
  <c r="U131" i="4"/>
  <c r="O196" i="22" s="1"/>
  <c r="U132" i="4"/>
  <c r="O198" i="22" s="1"/>
  <c r="U133" i="4"/>
  <c r="O199" i="22" s="1"/>
  <c r="U134" i="4"/>
  <c r="O200" i="22" s="1"/>
  <c r="U135" i="4"/>
  <c r="O201" i="22" s="1"/>
  <c r="U136" i="4"/>
  <c r="O204" i="22" s="1"/>
  <c r="U137" i="4"/>
  <c r="O205" i="22" s="1"/>
  <c r="U138" i="4"/>
  <c r="O206" i="22" s="1"/>
  <c r="U139" i="4"/>
  <c r="O207" i="22" s="1"/>
  <c r="U140" i="4"/>
  <c r="O209" i="22" s="1"/>
  <c r="U141" i="4"/>
  <c r="O210" i="22" s="1"/>
  <c r="U142" i="4"/>
  <c r="O213" i="22" s="1"/>
  <c r="U143" i="4"/>
  <c r="O214" i="22" s="1"/>
  <c r="U144" i="4"/>
  <c r="O215" i="22" s="1"/>
  <c r="U145" i="4"/>
  <c r="O216" i="22" s="1"/>
  <c r="U146" i="4"/>
  <c r="O217" i="22" s="1"/>
  <c r="U147" i="4"/>
  <c r="O218" i="22" s="1"/>
  <c r="U148" i="4"/>
  <c r="O220" i="22" s="1"/>
  <c r="U149" i="4"/>
  <c r="O223" i="22" s="1"/>
  <c r="U150" i="4"/>
  <c r="O224" i="22" s="1"/>
  <c r="U151" i="4"/>
  <c r="O225" i="22" s="1"/>
  <c r="U152" i="4"/>
  <c r="O227" i="22" s="1"/>
  <c r="U153" i="4"/>
  <c r="O228" i="22" s="1"/>
  <c r="U154" i="4"/>
  <c r="O231" i="22" s="1"/>
  <c r="U155" i="4"/>
  <c r="O232" i="22" s="1"/>
  <c r="U156" i="4"/>
  <c r="O233" i="22" s="1"/>
  <c r="U157" i="4"/>
  <c r="O234" i="22" s="1"/>
  <c r="U158" i="4"/>
  <c r="O236" i="22" s="1"/>
  <c r="U159" i="4"/>
  <c r="O237" i="22" s="1"/>
  <c r="U160" i="4"/>
  <c r="O238" i="22" s="1"/>
  <c r="U161" i="4"/>
  <c r="O240" i="22" s="1"/>
  <c r="U162" i="4"/>
  <c r="O241" i="22" s="1"/>
  <c r="U163" i="4"/>
  <c r="O244" i="22" s="1"/>
  <c r="U164" i="4"/>
  <c r="O246" i="22" s="1"/>
  <c r="U165" i="4"/>
  <c r="O247" i="22" s="1"/>
  <c r="U166" i="4"/>
  <c r="O248" i="22" s="1"/>
  <c r="U167" i="4"/>
  <c r="O249" i="22" s="1"/>
  <c r="U168" i="4"/>
  <c r="O250" i="22" s="1"/>
  <c r="U169" i="4"/>
  <c r="O253" i="22" s="1"/>
  <c r="U170" i="4"/>
  <c r="O254" i="22" s="1"/>
  <c r="U171" i="4"/>
  <c r="O255" i="22" s="1"/>
  <c r="U172" i="4"/>
  <c r="O256" i="22" s="1"/>
  <c r="U173" i="4"/>
  <c r="O257" i="22" s="1"/>
  <c r="U174" i="4"/>
  <c r="O260" i="22" s="1"/>
  <c r="U175" i="4"/>
  <c r="O261" i="22" s="1"/>
  <c r="U176" i="4"/>
  <c r="O263" i="22" s="1"/>
  <c r="U177" i="4"/>
  <c r="O266" i="22" s="1"/>
  <c r="U178" i="4"/>
  <c r="O269" i="22" s="1"/>
  <c r="U109" i="4"/>
  <c r="O164" i="22" s="1"/>
  <c r="U98" i="4"/>
  <c r="O147" i="22" s="1"/>
  <c r="U99" i="4"/>
  <c r="O148" i="22" s="1"/>
  <c r="U100" i="4"/>
  <c r="O150" i="22" s="1"/>
  <c r="U101" i="4"/>
  <c r="O152" i="22" s="1"/>
  <c r="U102" i="4"/>
  <c r="O153" i="22" s="1"/>
  <c r="U104" i="4"/>
  <c r="O155" i="22" s="1"/>
  <c r="U105" i="4"/>
  <c r="O158" i="22" s="1"/>
  <c r="U97" i="4"/>
  <c r="O146" i="22" s="1"/>
  <c r="U78" i="4"/>
  <c r="O115" i="22" s="1"/>
  <c r="U79" i="4"/>
  <c r="O117" i="22" s="1"/>
  <c r="U80" i="4"/>
  <c r="O118" i="22" s="1"/>
  <c r="U82" i="4"/>
  <c r="O122" i="22" s="1"/>
  <c r="U83" i="4"/>
  <c r="O123" i="22" s="1"/>
  <c r="U84" i="4"/>
  <c r="O124" i="22" s="1"/>
  <c r="U85" i="4"/>
  <c r="O126" i="22" s="1"/>
  <c r="U86" i="4"/>
  <c r="O127" i="22" s="1"/>
  <c r="U87" i="4"/>
  <c r="O128" i="22" s="1"/>
  <c r="U88" i="4"/>
  <c r="O129" i="22" s="1"/>
  <c r="U89" i="4"/>
  <c r="O131" i="22" s="1"/>
  <c r="U90" i="4"/>
  <c r="O132" i="22" s="1"/>
  <c r="U77" i="4"/>
  <c r="O114" i="22" s="1"/>
  <c r="U20" i="4"/>
  <c r="O25" i="22" s="1"/>
  <c r="U21" i="4"/>
  <c r="O28" i="22" s="1"/>
  <c r="U22" i="4"/>
  <c r="O29" i="22" s="1"/>
  <c r="U23" i="4"/>
  <c r="O31" i="22" s="1"/>
  <c r="U24" i="4"/>
  <c r="O32" i="22" s="1"/>
  <c r="U25" i="4"/>
  <c r="O36" i="22" s="1"/>
  <c r="U26" i="4"/>
  <c r="O37" i="22" s="1"/>
  <c r="U27" i="4"/>
  <c r="O38" i="22" s="1"/>
  <c r="U28" i="4"/>
  <c r="O39" i="22" s="1"/>
  <c r="U29" i="4"/>
  <c r="O41" i="22" s="1"/>
  <c r="U30" i="4"/>
  <c r="O42" i="22" s="1"/>
  <c r="U31" i="4"/>
  <c r="O43" i="22" s="1"/>
  <c r="U32" i="4"/>
  <c r="O46" i="22" s="1"/>
  <c r="U33" i="4"/>
  <c r="O47" i="22" s="1"/>
  <c r="U34" i="4"/>
  <c r="O48" i="22" s="1"/>
  <c r="U35" i="4"/>
  <c r="O49" i="22" s="1"/>
  <c r="U36" i="4"/>
  <c r="O51" i="22" s="1"/>
  <c r="U37" i="4"/>
  <c r="O52" i="22" s="1"/>
  <c r="U38" i="4"/>
  <c r="O54" i="22" s="1"/>
  <c r="U39" i="4"/>
  <c r="O55" i="22" s="1"/>
  <c r="U40" i="4"/>
  <c r="O57" i="22" s="1"/>
  <c r="U41" i="4"/>
  <c r="O58" i="22" s="1"/>
  <c r="U42" i="4"/>
  <c r="O62" i="22" s="1"/>
  <c r="U43" i="4"/>
  <c r="O63" i="22" s="1"/>
  <c r="U44" i="4"/>
  <c r="O64" i="22" s="1"/>
  <c r="U45" i="4"/>
  <c r="O65" i="22" s="1"/>
  <c r="U46" i="4"/>
  <c r="O66" i="22" s="1"/>
  <c r="U47" i="4"/>
  <c r="O67" i="22" s="1"/>
  <c r="U48" i="4"/>
  <c r="O69" i="22" s="1"/>
  <c r="U49" i="4"/>
  <c r="O70" i="22" s="1"/>
  <c r="U50" i="4"/>
  <c r="O71" i="22" s="1"/>
  <c r="U51" i="4"/>
  <c r="O72" i="22" s="1"/>
  <c r="U52" i="4"/>
  <c r="O73" i="22" s="1"/>
  <c r="U53" i="4"/>
  <c r="O74" i="22" s="1"/>
  <c r="U54" i="4"/>
  <c r="O75" i="22" s="1"/>
  <c r="U55" i="4"/>
  <c r="O76" i="22" s="1"/>
  <c r="U56" i="4"/>
  <c r="O78" i="22" s="1"/>
  <c r="U57" i="4"/>
  <c r="O79" i="22" s="1"/>
  <c r="U58" i="4"/>
  <c r="O80" i="22" s="1"/>
  <c r="U59" i="4"/>
  <c r="O84" i="22" s="1"/>
  <c r="U60" i="4"/>
  <c r="O85" i="22" s="1"/>
  <c r="U61" i="4"/>
  <c r="O87" i="22" s="1"/>
  <c r="U62" i="4"/>
  <c r="O88" i="22" s="1"/>
  <c r="U63" i="4"/>
  <c r="O89" i="22" s="1"/>
  <c r="U64" i="4"/>
  <c r="O93" i="22" s="1"/>
  <c r="U65" i="4"/>
  <c r="O94" i="22" s="1"/>
  <c r="U66" i="4"/>
  <c r="O95" i="22" s="1"/>
  <c r="U67" i="4"/>
  <c r="O97" i="22" s="1"/>
  <c r="U68" i="4"/>
  <c r="O98" i="22" s="1"/>
  <c r="U70" i="4"/>
  <c r="O102" i="22" s="1"/>
  <c r="U71" i="4"/>
  <c r="O103" i="22" s="1"/>
  <c r="U72" i="4"/>
  <c r="O104" i="22" s="1"/>
  <c r="U73" i="4"/>
  <c r="O106" i="22" s="1"/>
  <c r="U74" i="4"/>
  <c r="O107" i="22" s="1"/>
  <c r="U75" i="4"/>
  <c r="O110" i="22" s="1"/>
  <c r="U18" i="4"/>
  <c r="O23" i="22" s="1"/>
  <c r="P97" i="4"/>
  <c r="M146" i="22" s="1"/>
  <c r="P110" i="4"/>
  <c r="M165" i="22" s="1"/>
  <c r="N165" i="22" s="1"/>
  <c r="P111" i="4"/>
  <c r="M167" i="22" s="1"/>
  <c r="P112" i="4"/>
  <c r="M168" i="22" s="1"/>
  <c r="P113" i="4"/>
  <c r="M170" i="22" s="1"/>
  <c r="P114" i="4"/>
  <c r="M171" i="22" s="1"/>
  <c r="N171" i="22" s="1"/>
  <c r="P115" i="4"/>
  <c r="M173" i="22" s="1"/>
  <c r="P116" i="4"/>
  <c r="M174" i="22" s="1"/>
  <c r="N174" i="22" s="1"/>
  <c r="P117" i="4"/>
  <c r="M177" i="22" s="1"/>
  <c r="P118" i="4"/>
  <c r="M178" i="22" s="1"/>
  <c r="N178" i="22" s="1"/>
  <c r="P119" i="4"/>
  <c r="M179" i="22" s="1"/>
  <c r="N179" i="22" s="1"/>
  <c r="P120" i="4"/>
  <c r="M180" i="22" s="1"/>
  <c r="P121" i="4"/>
  <c r="M181" i="22" s="1"/>
  <c r="N181" i="22" s="1"/>
  <c r="P122" i="4"/>
  <c r="M182" i="22" s="1"/>
  <c r="N182" i="22" s="1"/>
  <c r="P123" i="4"/>
  <c r="M183" i="22" s="1"/>
  <c r="N183" i="22" s="1"/>
  <c r="P124" i="4"/>
  <c r="M184" i="22" s="1"/>
  <c r="N184" i="22" s="1"/>
  <c r="P125" i="4"/>
  <c r="M187" i="22" s="1"/>
  <c r="P126" i="4"/>
  <c r="M188" i="22" s="1"/>
  <c r="N188" i="22" s="1"/>
  <c r="P127" i="4"/>
  <c r="M189" i="22" s="1"/>
  <c r="N189" i="22" s="1"/>
  <c r="P128" i="4"/>
  <c r="M191" i="22" s="1"/>
  <c r="P129" i="4"/>
  <c r="M192" i="22" s="1"/>
  <c r="N192" i="22" s="1"/>
  <c r="P130" i="4"/>
  <c r="M195" i="22" s="1"/>
  <c r="P131" i="4"/>
  <c r="M196" i="22" s="1"/>
  <c r="N196" i="22" s="1"/>
  <c r="P132" i="4"/>
  <c r="M198" i="22" s="1"/>
  <c r="P133" i="4"/>
  <c r="M199" i="22" s="1"/>
  <c r="N199" i="22" s="1"/>
  <c r="P134" i="4"/>
  <c r="M200" i="22" s="1"/>
  <c r="N200" i="22" s="1"/>
  <c r="P135" i="4"/>
  <c r="M201" i="22" s="1"/>
  <c r="N201" i="22" s="1"/>
  <c r="P136" i="4"/>
  <c r="M204" i="22" s="1"/>
  <c r="P137" i="4"/>
  <c r="M205" i="22" s="1"/>
  <c r="N205" i="22" s="1"/>
  <c r="P138" i="4"/>
  <c r="M206" i="22" s="1"/>
  <c r="N206" i="22" s="1"/>
  <c r="P139" i="4"/>
  <c r="M207" i="22" s="1"/>
  <c r="N207" i="22" s="1"/>
  <c r="P140" i="4"/>
  <c r="M209" i="22" s="1"/>
  <c r="P141" i="4"/>
  <c r="M210" i="22" s="1"/>
  <c r="P142" i="4"/>
  <c r="M213" i="22" s="1"/>
  <c r="P143" i="4"/>
  <c r="M214" i="22" s="1"/>
  <c r="P144" i="4"/>
  <c r="M215" i="22" s="1"/>
  <c r="N215" i="22" s="1"/>
  <c r="P145" i="4"/>
  <c r="M216" i="22" s="1"/>
  <c r="N216" i="22" s="1"/>
  <c r="P146" i="4"/>
  <c r="M217" i="22" s="1"/>
  <c r="N217" i="22" s="1"/>
  <c r="P147" i="4"/>
  <c r="M218" i="22" s="1"/>
  <c r="N218" i="22" s="1"/>
  <c r="P148" i="4"/>
  <c r="M220" i="22" s="1"/>
  <c r="P149" i="4"/>
  <c r="M223" i="22" s="1"/>
  <c r="P150" i="4"/>
  <c r="M224" i="22" s="1"/>
  <c r="N224" i="22" s="1"/>
  <c r="P151" i="4"/>
  <c r="M225" i="22" s="1"/>
  <c r="N225" i="22" s="1"/>
  <c r="P152" i="4"/>
  <c r="M227" i="22" s="1"/>
  <c r="P153" i="4"/>
  <c r="M228" i="22" s="1"/>
  <c r="N228" i="22" s="1"/>
  <c r="P154" i="4"/>
  <c r="M231" i="22" s="1"/>
  <c r="P155" i="4"/>
  <c r="M232" i="22" s="1"/>
  <c r="N232" i="22" s="1"/>
  <c r="P156" i="4"/>
  <c r="M233" i="22" s="1"/>
  <c r="P157" i="4"/>
  <c r="M234" i="22" s="1"/>
  <c r="P158" i="4"/>
  <c r="M236" i="22" s="1"/>
  <c r="P159" i="4"/>
  <c r="M237" i="22" s="1"/>
  <c r="N237" i="22" s="1"/>
  <c r="P160" i="4"/>
  <c r="M238" i="22" s="1"/>
  <c r="N238" i="22" s="1"/>
  <c r="P161" i="4"/>
  <c r="M240" i="22" s="1"/>
  <c r="P162" i="4"/>
  <c r="M241" i="22" s="1"/>
  <c r="N241" i="22" s="1"/>
  <c r="P163" i="4"/>
  <c r="M244" i="22" s="1"/>
  <c r="P164" i="4"/>
  <c r="M246" i="22" s="1"/>
  <c r="P165" i="4"/>
  <c r="M247" i="22" s="1"/>
  <c r="N247" i="22" s="1"/>
  <c r="P166" i="4"/>
  <c r="M248" i="22" s="1"/>
  <c r="N248" i="22" s="1"/>
  <c r="P167" i="4"/>
  <c r="M249" i="22" s="1"/>
  <c r="N249" i="22" s="1"/>
  <c r="P168" i="4"/>
  <c r="M250" i="22" s="1"/>
  <c r="N250" i="22" s="1"/>
  <c r="P169" i="4"/>
  <c r="M253" i="22" s="1"/>
  <c r="P170" i="4"/>
  <c r="M254" i="22" s="1"/>
  <c r="P171" i="4"/>
  <c r="M255" i="22" s="1"/>
  <c r="N255" i="22" s="1"/>
  <c r="P172" i="4"/>
  <c r="M256" i="22" s="1"/>
  <c r="P173" i="4"/>
  <c r="M257" i="22" s="1"/>
  <c r="P174" i="4"/>
  <c r="M260" i="22" s="1"/>
  <c r="P175" i="4"/>
  <c r="M261" i="22" s="1"/>
  <c r="N261" i="22" s="1"/>
  <c r="P176" i="4"/>
  <c r="M263" i="22" s="1"/>
  <c r="P177" i="4"/>
  <c r="P178" i="4"/>
  <c r="M269" i="22" s="1"/>
  <c r="P109" i="4"/>
  <c r="M164" i="22" s="1"/>
  <c r="O111" i="22" l="1"/>
  <c r="N214" i="22"/>
  <c r="M161" i="22"/>
  <c r="N161" i="22" s="1"/>
  <c r="O161" i="22"/>
  <c r="P161" i="22" s="1"/>
  <c r="O20" i="22"/>
  <c r="P20" i="22" s="1"/>
  <c r="O160" i="22"/>
  <c r="M208" i="22"/>
  <c r="M268" i="22"/>
  <c r="N269" i="22"/>
  <c r="N236" i="22"/>
  <c r="M235" i="22"/>
  <c r="N235" i="22" s="1"/>
  <c r="N231" i="22"/>
  <c r="M230" i="22"/>
  <c r="N213" i="22"/>
  <c r="M212" i="22"/>
  <c r="N195" i="22"/>
  <c r="P107" i="22"/>
  <c r="Q107" i="22"/>
  <c r="R107" i="22"/>
  <c r="O101" i="22"/>
  <c r="P102" i="22"/>
  <c r="Q102" i="22"/>
  <c r="R102" i="22"/>
  <c r="O92" i="22"/>
  <c r="P94" i="22"/>
  <c r="Q94" i="22"/>
  <c r="R94" i="22"/>
  <c r="O86" i="22"/>
  <c r="P87" i="22"/>
  <c r="Q87" i="22"/>
  <c r="R87" i="22"/>
  <c r="P79" i="22"/>
  <c r="Q79" i="22"/>
  <c r="R79" i="22"/>
  <c r="P74" i="22"/>
  <c r="Q74" i="22"/>
  <c r="R74" i="22"/>
  <c r="P70" i="22"/>
  <c r="Q70" i="22"/>
  <c r="R70" i="22"/>
  <c r="P65" i="22"/>
  <c r="Q65" i="22"/>
  <c r="R65" i="22"/>
  <c r="P58" i="22"/>
  <c r="Q58" i="22"/>
  <c r="R58" i="22"/>
  <c r="P52" i="22"/>
  <c r="Q52" i="22"/>
  <c r="R52" i="22"/>
  <c r="P47" i="22"/>
  <c r="R47" i="22"/>
  <c r="S47" i="22" s="1"/>
  <c r="T47" i="22" s="1"/>
  <c r="P41" i="22"/>
  <c r="O40" i="22"/>
  <c r="Q41" i="22"/>
  <c r="R41" i="22"/>
  <c r="P36" i="22"/>
  <c r="O35" i="22"/>
  <c r="Q36" i="22"/>
  <c r="R36" i="22"/>
  <c r="O27" i="22"/>
  <c r="P28" i="22"/>
  <c r="Q28" i="22"/>
  <c r="R28" i="22"/>
  <c r="O130" i="22"/>
  <c r="P131" i="22"/>
  <c r="Q131" i="22"/>
  <c r="R131" i="22"/>
  <c r="R126" i="22"/>
  <c r="O125" i="22"/>
  <c r="Q126" i="22"/>
  <c r="P126" i="22"/>
  <c r="Q118" i="22"/>
  <c r="R118" i="22"/>
  <c r="P118" i="22"/>
  <c r="O157" i="22"/>
  <c r="P158" i="22"/>
  <c r="R158" i="22"/>
  <c r="P150" i="22"/>
  <c r="Q150" i="22"/>
  <c r="R150" i="22"/>
  <c r="P269" i="22"/>
  <c r="Q269" i="22"/>
  <c r="O268" i="22"/>
  <c r="R269" i="22"/>
  <c r="O259" i="22"/>
  <c r="P260" i="22"/>
  <c r="R260" i="22"/>
  <c r="Q254" i="22"/>
  <c r="P254" i="22"/>
  <c r="R254" i="22"/>
  <c r="P248" i="22"/>
  <c r="Q248" i="22"/>
  <c r="R248" i="22"/>
  <c r="Q241" i="22"/>
  <c r="R241" i="22"/>
  <c r="P241" i="22"/>
  <c r="O235" i="22"/>
  <c r="P236" i="22"/>
  <c r="Q236" i="22"/>
  <c r="R236" i="22"/>
  <c r="P231" i="22"/>
  <c r="O230" i="22"/>
  <c r="Q231" i="22"/>
  <c r="R231" i="22"/>
  <c r="Q224" i="22"/>
  <c r="P224" i="22"/>
  <c r="R224" i="22"/>
  <c r="P217" i="22"/>
  <c r="Q217" i="22"/>
  <c r="R217" i="22"/>
  <c r="O212" i="22"/>
  <c r="P213" i="22"/>
  <c r="R213" i="22"/>
  <c r="Q206" i="22"/>
  <c r="P206" i="22"/>
  <c r="R206" i="22"/>
  <c r="Q200" i="22"/>
  <c r="P200" i="22"/>
  <c r="R200" i="22"/>
  <c r="Q195" i="22"/>
  <c r="P195" i="22"/>
  <c r="R195" i="22"/>
  <c r="Q188" i="22"/>
  <c r="P188" i="22"/>
  <c r="R188" i="22"/>
  <c r="P182" i="22"/>
  <c r="Q182" i="22"/>
  <c r="R182" i="22"/>
  <c r="P178" i="22"/>
  <c r="Q178" i="22"/>
  <c r="R178" i="22"/>
  <c r="P171" i="22"/>
  <c r="Q171" i="22"/>
  <c r="R171" i="22"/>
  <c r="Q165" i="22"/>
  <c r="P165" i="22"/>
  <c r="R165" i="22"/>
  <c r="Q177" i="4"/>
  <c r="M266" i="22"/>
  <c r="M160" i="22" s="1"/>
  <c r="M252" i="22"/>
  <c r="N253" i="22"/>
  <c r="M239" i="22"/>
  <c r="N239" i="22" s="1"/>
  <c r="N240" i="22"/>
  <c r="N223" i="22"/>
  <c r="N187" i="22"/>
  <c r="M186" i="22"/>
  <c r="N177" i="22"/>
  <c r="M176" i="22"/>
  <c r="N170" i="22"/>
  <c r="N146" i="22"/>
  <c r="O105" i="22"/>
  <c r="P106" i="22"/>
  <c r="Q106" i="22"/>
  <c r="R106" i="22"/>
  <c r="P98" i="22"/>
  <c r="Q98" i="22"/>
  <c r="R98" i="22"/>
  <c r="P93" i="22"/>
  <c r="Q93" i="22"/>
  <c r="R93" i="22"/>
  <c r="P85" i="22"/>
  <c r="R85" i="22"/>
  <c r="S85" i="22" s="1"/>
  <c r="T85" i="22" s="1"/>
  <c r="O77" i="22"/>
  <c r="P78" i="22"/>
  <c r="Q78" i="22"/>
  <c r="R78" i="22"/>
  <c r="P73" i="22"/>
  <c r="Q73" i="22"/>
  <c r="R73" i="22"/>
  <c r="O68" i="22"/>
  <c r="P69" i="22"/>
  <c r="Q69" i="22"/>
  <c r="R69" i="22"/>
  <c r="P64" i="22"/>
  <c r="Q64" i="22"/>
  <c r="R64" i="22"/>
  <c r="P57" i="22"/>
  <c r="O56" i="22"/>
  <c r="Q57" i="22"/>
  <c r="R57" i="22"/>
  <c r="P51" i="22"/>
  <c r="O50" i="22"/>
  <c r="Q51" i="22"/>
  <c r="R51" i="22"/>
  <c r="P46" i="22"/>
  <c r="O45" i="22"/>
  <c r="Q46" i="22"/>
  <c r="R46" i="22"/>
  <c r="P39" i="22"/>
  <c r="R39" i="22"/>
  <c r="S39" i="22" s="1"/>
  <c r="T39" i="22" s="1"/>
  <c r="P32" i="22"/>
  <c r="Q32" i="22"/>
  <c r="R32" i="22"/>
  <c r="P25" i="22"/>
  <c r="Q25" i="22"/>
  <c r="R25" i="22"/>
  <c r="P129" i="22"/>
  <c r="Q129" i="22"/>
  <c r="R129" i="22"/>
  <c r="P124" i="22"/>
  <c r="R124" i="22"/>
  <c r="Q124" i="22"/>
  <c r="P117" i="22"/>
  <c r="Q117" i="22"/>
  <c r="O116" i="22"/>
  <c r="O113" i="22" s="1"/>
  <c r="R117" i="22"/>
  <c r="P155" i="22"/>
  <c r="R155" i="22"/>
  <c r="S155" i="22" s="1"/>
  <c r="T155" i="22" s="1"/>
  <c r="P148" i="22"/>
  <c r="Q148" i="22"/>
  <c r="R148" i="22"/>
  <c r="O265" i="22"/>
  <c r="P266" i="22"/>
  <c r="Q266" i="22"/>
  <c r="R266" i="22"/>
  <c r="Q257" i="22"/>
  <c r="P257" i="22"/>
  <c r="R257" i="22"/>
  <c r="P253" i="22"/>
  <c r="O251" i="22"/>
  <c r="O252" i="22"/>
  <c r="R253" i="22"/>
  <c r="Q253" i="22"/>
  <c r="P247" i="22"/>
  <c r="Q247" i="22"/>
  <c r="R247" i="22"/>
  <c r="P240" i="22"/>
  <c r="O239" i="22"/>
  <c r="Q240" i="22"/>
  <c r="R240" i="22"/>
  <c r="Q234" i="22"/>
  <c r="P234" i="22"/>
  <c r="R234" i="22"/>
  <c r="P228" i="22"/>
  <c r="Q228" i="22"/>
  <c r="R228" i="22"/>
  <c r="P223" i="22"/>
  <c r="R223" i="22"/>
  <c r="Q223" i="22"/>
  <c r="P216" i="22"/>
  <c r="Q216" i="22"/>
  <c r="R216" i="22"/>
  <c r="Q210" i="22"/>
  <c r="P210" i="22"/>
  <c r="R210" i="22"/>
  <c r="P205" i="22"/>
  <c r="Q205" i="22"/>
  <c r="R205" i="22"/>
  <c r="P199" i="22"/>
  <c r="R199" i="22"/>
  <c r="S199" i="22" s="1"/>
  <c r="T199" i="22" s="1"/>
  <c r="P192" i="22"/>
  <c r="Q192" i="22"/>
  <c r="R192" i="22"/>
  <c r="O186" i="22"/>
  <c r="Q187" i="22"/>
  <c r="P187" i="22"/>
  <c r="R187" i="22"/>
  <c r="P181" i="22"/>
  <c r="Q181" i="22"/>
  <c r="R181" i="22"/>
  <c r="O176" i="22"/>
  <c r="Q177" i="22"/>
  <c r="P177" i="22"/>
  <c r="R177" i="22"/>
  <c r="Q170" i="22"/>
  <c r="R170" i="22"/>
  <c r="P170" i="22"/>
  <c r="N263" i="22"/>
  <c r="M262" i="22"/>
  <c r="N262" i="22" s="1"/>
  <c r="N246" i="22"/>
  <c r="M245" i="22"/>
  <c r="N245" i="22" s="1"/>
  <c r="N227" i="22"/>
  <c r="M226" i="22"/>
  <c r="N226" i="22" s="1"/>
  <c r="M219" i="22"/>
  <c r="N219" i="22" s="1"/>
  <c r="N220" i="22"/>
  <c r="N204" i="22"/>
  <c r="M203" i="22"/>
  <c r="M197" i="22"/>
  <c r="N197" i="22" s="1"/>
  <c r="N198" i="22"/>
  <c r="M190" i="22"/>
  <c r="N190" i="22" s="1"/>
  <c r="N191" i="22"/>
  <c r="O22" i="22"/>
  <c r="P23" i="22"/>
  <c r="Q23" i="22"/>
  <c r="R23" i="22"/>
  <c r="P104" i="22"/>
  <c r="Q104" i="22"/>
  <c r="R104" i="22"/>
  <c r="P97" i="22"/>
  <c r="O96" i="22"/>
  <c r="Q97" i="22"/>
  <c r="R97" i="22"/>
  <c r="P89" i="22"/>
  <c r="Q89" i="22"/>
  <c r="R89" i="22"/>
  <c r="P84" i="22"/>
  <c r="O83" i="22"/>
  <c r="R84" i="22"/>
  <c r="S84" i="22" s="1"/>
  <c r="T84" i="22" s="1"/>
  <c r="P76" i="22"/>
  <c r="Q76" i="22"/>
  <c r="R76" i="22"/>
  <c r="P72" i="22"/>
  <c r="R72" i="22"/>
  <c r="S72" i="22" s="1"/>
  <c r="T72" i="22" s="1"/>
  <c r="Q67" i="22"/>
  <c r="P67" i="22"/>
  <c r="R67" i="22"/>
  <c r="P63" i="22"/>
  <c r="R63" i="22"/>
  <c r="S63" i="22" s="1"/>
  <c r="T63" i="22" s="1"/>
  <c r="P55" i="22"/>
  <c r="Q55" i="22"/>
  <c r="R55" i="22"/>
  <c r="P49" i="22"/>
  <c r="Q49" i="22"/>
  <c r="R49" i="22"/>
  <c r="P43" i="22"/>
  <c r="Q43" i="22"/>
  <c r="R43" i="22"/>
  <c r="P38" i="22"/>
  <c r="R38" i="22"/>
  <c r="S38" i="22" s="1"/>
  <c r="T38" i="22" s="1"/>
  <c r="O30" i="22"/>
  <c r="P31" i="22"/>
  <c r="Q31" i="22"/>
  <c r="R31" i="22"/>
  <c r="R114" i="22"/>
  <c r="P114" i="22"/>
  <c r="Q114" i="22"/>
  <c r="Q128" i="22"/>
  <c r="P128" i="22"/>
  <c r="R128" i="22"/>
  <c r="Q123" i="22"/>
  <c r="P123" i="22"/>
  <c r="R123" i="22"/>
  <c r="P115" i="22"/>
  <c r="Q115" i="22"/>
  <c r="R115" i="22"/>
  <c r="P153" i="22"/>
  <c r="R153" i="22"/>
  <c r="S153" i="22" s="1"/>
  <c r="T153" i="22" s="1"/>
  <c r="P147" i="22"/>
  <c r="R147" i="22"/>
  <c r="S147" i="22" s="1"/>
  <c r="T147" i="22" s="1"/>
  <c r="O262" i="22"/>
  <c r="P263" i="22"/>
  <c r="R263" i="22"/>
  <c r="Q256" i="22"/>
  <c r="P256" i="22"/>
  <c r="R256" i="22"/>
  <c r="P250" i="22"/>
  <c r="R250" i="22"/>
  <c r="S250" i="22" s="1"/>
  <c r="T250" i="22" s="1"/>
  <c r="O245" i="22"/>
  <c r="Q246" i="22"/>
  <c r="P246" i="22"/>
  <c r="R246" i="22"/>
  <c r="R238" i="22"/>
  <c r="S238" i="22" s="1"/>
  <c r="T238" i="22" s="1"/>
  <c r="P238" i="22"/>
  <c r="P233" i="22"/>
  <c r="Q233" i="22"/>
  <c r="R233" i="22"/>
  <c r="O226" i="22"/>
  <c r="O222" i="22" s="1"/>
  <c r="Q227" i="22"/>
  <c r="P227" i="22"/>
  <c r="R227" i="22"/>
  <c r="O219" i="22"/>
  <c r="P220" i="22"/>
  <c r="Q220" i="22"/>
  <c r="R220" i="22"/>
  <c r="P215" i="22"/>
  <c r="R215" i="22"/>
  <c r="S215" i="22" s="1"/>
  <c r="T215" i="22" s="1"/>
  <c r="P209" i="22"/>
  <c r="O208" i="22"/>
  <c r="Q209" i="22"/>
  <c r="R209" i="22"/>
  <c r="O203" i="22"/>
  <c r="P204" i="22"/>
  <c r="R204" i="22"/>
  <c r="S204" i="22" s="1"/>
  <c r="T204" i="22" s="1"/>
  <c r="P198" i="22"/>
  <c r="O197" i="22"/>
  <c r="O194" i="22" s="1"/>
  <c r="Q198" i="22"/>
  <c r="R198" i="22"/>
  <c r="Q191" i="22"/>
  <c r="P191" i="22"/>
  <c r="O190" i="22"/>
  <c r="R191" i="22"/>
  <c r="Q184" i="22"/>
  <c r="P184" i="22"/>
  <c r="R184" i="22"/>
  <c r="Q180" i="22"/>
  <c r="R180" i="22"/>
  <c r="P180" i="22"/>
  <c r="P174" i="22"/>
  <c r="Q174" i="22"/>
  <c r="R174" i="22"/>
  <c r="Q168" i="22"/>
  <c r="P168" i="22"/>
  <c r="R168" i="22"/>
  <c r="M163" i="22"/>
  <c r="N164" i="22"/>
  <c r="N244" i="22"/>
  <c r="M172" i="22"/>
  <c r="N172" i="22" s="1"/>
  <c r="N173" i="22"/>
  <c r="N167" i="22"/>
  <c r="M166" i="22"/>
  <c r="N166" i="22" s="1"/>
  <c r="P110" i="22"/>
  <c r="O109" i="22"/>
  <c r="Q110" i="22"/>
  <c r="R110" i="22"/>
  <c r="P103" i="22"/>
  <c r="Q103" i="22"/>
  <c r="R103" i="22"/>
  <c r="P95" i="22"/>
  <c r="Q95" i="22"/>
  <c r="R95" i="22"/>
  <c r="P88" i="22"/>
  <c r="Q88" i="22"/>
  <c r="R88" i="22"/>
  <c r="P80" i="22"/>
  <c r="R80" i="22"/>
  <c r="S80" i="22" s="1"/>
  <c r="T80" i="22" s="1"/>
  <c r="P75" i="22"/>
  <c r="Q75" i="22"/>
  <c r="R75" i="22"/>
  <c r="P71" i="22"/>
  <c r="Q71" i="22"/>
  <c r="R71" i="22"/>
  <c r="P66" i="22"/>
  <c r="R66" i="22"/>
  <c r="S66" i="22" s="1"/>
  <c r="T66" i="22" s="1"/>
  <c r="P62" i="22"/>
  <c r="O61" i="22"/>
  <c r="R62" i="22"/>
  <c r="S62" i="22" s="1"/>
  <c r="T62" i="22" s="1"/>
  <c r="P54" i="22"/>
  <c r="O53" i="22"/>
  <c r="Q54" i="22"/>
  <c r="R54" i="22"/>
  <c r="P48" i="22"/>
  <c r="Q48" i="22"/>
  <c r="R48" i="22"/>
  <c r="P42" i="22"/>
  <c r="Q42" i="22"/>
  <c r="R42" i="22"/>
  <c r="Q37" i="22"/>
  <c r="P37" i="22"/>
  <c r="R37" i="22"/>
  <c r="P29" i="22"/>
  <c r="Q29" i="22"/>
  <c r="R29" i="22"/>
  <c r="P132" i="22"/>
  <c r="R132" i="22"/>
  <c r="S132" i="22" s="1"/>
  <c r="T132" i="22" s="1"/>
  <c r="P127" i="22"/>
  <c r="Q127" i="22"/>
  <c r="R127" i="22"/>
  <c r="Q122" i="22"/>
  <c r="P122" i="22"/>
  <c r="O121" i="22"/>
  <c r="R122" i="22"/>
  <c r="O145" i="22"/>
  <c r="P146" i="22"/>
  <c r="R146" i="22"/>
  <c r="S146" i="22" s="1"/>
  <c r="T146" i="22" s="1"/>
  <c r="O151" i="22"/>
  <c r="O149" i="22" s="1"/>
  <c r="P152" i="22"/>
  <c r="Q152" i="22"/>
  <c r="R152" i="22"/>
  <c r="P164" i="22"/>
  <c r="O163" i="22"/>
  <c r="R164" i="22"/>
  <c r="P261" i="22"/>
  <c r="Q261" i="22"/>
  <c r="R261" i="22"/>
  <c r="P255" i="22"/>
  <c r="Q255" i="22"/>
  <c r="R255" i="22"/>
  <c r="P249" i="22"/>
  <c r="Q249" i="22"/>
  <c r="R249" i="22"/>
  <c r="P244" i="22"/>
  <c r="R244" i="22"/>
  <c r="P237" i="22"/>
  <c r="R237" i="22"/>
  <c r="S237" i="22" s="1"/>
  <c r="T237" i="22" s="1"/>
  <c r="P232" i="22"/>
  <c r="Q232" i="22"/>
  <c r="R232" i="22"/>
  <c r="P225" i="22"/>
  <c r="R225" i="22"/>
  <c r="S225" i="22" s="1"/>
  <c r="T225" i="22" s="1"/>
  <c r="P218" i="22"/>
  <c r="Q218" i="22"/>
  <c r="R218" i="22"/>
  <c r="R214" i="22"/>
  <c r="Q214" i="22"/>
  <c r="P214" i="22"/>
  <c r="P207" i="22"/>
  <c r="R207" i="22"/>
  <c r="Q207" i="22"/>
  <c r="P201" i="22"/>
  <c r="Q201" i="22"/>
  <c r="R201" i="22"/>
  <c r="P196" i="22"/>
  <c r="R196" i="22"/>
  <c r="S196" i="22" s="1"/>
  <c r="T196" i="22" s="1"/>
  <c r="P189" i="22"/>
  <c r="R189" i="22"/>
  <c r="S189" i="22" s="1"/>
  <c r="T189" i="22" s="1"/>
  <c r="P183" i="22"/>
  <c r="R183" i="22"/>
  <c r="S183" i="22" s="1"/>
  <c r="T183" i="22" s="1"/>
  <c r="P179" i="22"/>
  <c r="R179" i="22"/>
  <c r="Q179" i="22"/>
  <c r="Q173" i="22"/>
  <c r="R173" i="22"/>
  <c r="P173" i="22"/>
  <c r="O172" i="22"/>
  <c r="O166" i="22"/>
  <c r="P167" i="22"/>
  <c r="Q167" i="22"/>
  <c r="R167" i="22"/>
  <c r="M259" i="22"/>
  <c r="N260" i="22"/>
  <c r="Q169" i="4"/>
  <c r="Q165" i="4"/>
  <c r="Q161" i="4"/>
  <c r="Q153" i="4"/>
  <c r="Q149" i="4"/>
  <c r="Q145" i="4"/>
  <c r="Q137" i="4"/>
  <c r="Q133" i="4"/>
  <c r="Q129" i="4"/>
  <c r="Q125" i="4"/>
  <c r="Q121" i="4"/>
  <c r="Q117" i="4"/>
  <c r="Q113" i="4"/>
  <c r="Q97" i="4"/>
  <c r="Q176" i="4"/>
  <c r="Q168" i="4"/>
  <c r="Q164" i="4"/>
  <c r="Q160" i="4"/>
  <c r="Q152" i="4"/>
  <c r="Q148" i="4"/>
  <c r="Q144" i="4"/>
  <c r="Q136" i="4"/>
  <c r="Q132" i="4"/>
  <c r="Q128" i="4"/>
  <c r="Q124" i="4"/>
  <c r="Q116" i="4"/>
  <c r="Q109" i="4"/>
  <c r="Q175" i="4"/>
  <c r="Q171" i="4"/>
  <c r="Q167" i="4"/>
  <c r="Q163" i="4"/>
  <c r="Q159" i="4"/>
  <c r="Q155" i="4"/>
  <c r="Q151" i="4"/>
  <c r="Q147" i="4"/>
  <c r="Q143" i="4"/>
  <c r="Q139" i="4"/>
  <c r="Q135" i="4"/>
  <c r="Q131" i="4"/>
  <c r="Q127" i="4"/>
  <c r="Q123" i="4"/>
  <c r="Q119" i="4"/>
  <c r="Q115" i="4"/>
  <c r="Q111" i="4"/>
  <c r="Q178" i="4"/>
  <c r="Q174" i="4"/>
  <c r="Q166" i="4"/>
  <c r="Q162" i="4"/>
  <c r="Q158" i="4"/>
  <c r="Q154" i="4"/>
  <c r="Q150" i="4"/>
  <c r="Q146" i="4"/>
  <c r="Q142" i="4"/>
  <c r="Q138" i="4"/>
  <c r="Q134" i="4"/>
  <c r="Q130" i="4"/>
  <c r="Q126" i="4"/>
  <c r="Q122" i="4"/>
  <c r="Q118" i="4"/>
  <c r="Q114" i="4"/>
  <c r="Q110" i="4"/>
  <c r="O266" i="12"/>
  <c r="Q266" i="12" s="1"/>
  <c r="V168" i="4"/>
  <c r="AE148" i="4"/>
  <c r="U219" i="22" s="1"/>
  <c r="V101" i="4"/>
  <c r="O110" i="12"/>
  <c r="Q110" i="12" s="1"/>
  <c r="O103" i="12"/>
  <c r="Q103" i="12" s="1"/>
  <c r="O95" i="12"/>
  <c r="Q95" i="12" s="1"/>
  <c r="O88" i="12"/>
  <c r="Q88" i="12" s="1"/>
  <c r="O80" i="12"/>
  <c r="O75" i="12"/>
  <c r="Q75" i="12" s="1"/>
  <c r="O71" i="12"/>
  <c r="Q71" i="12" s="1"/>
  <c r="O66" i="12"/>
  <c r="O62" i="12"/>
  <c r="O54" i="12"/>
  <c r="Q54" i="12" s="1"/>
  <c r="O48" i="12"/>
  <c r="Q48" i="12" s="1"/>
  <c r="O42" i="12"/>
  <c r="Q42" i="12" s="1"/>
  <c r="O37" i="12"/>
  <c r="Q37" i="12" s="1"/>
  <c r="O29" i="12"/>
  <c r="Q29" i="12" s="1"/>
  <c r="O132" i="12"/>
  <c r="O127" i="12"/>
  <c r="O122" i="12"/>
  <c r="Q122" i="12" s="1"/>
  <c r="O146" i="12"/>
  <c r="O152" i="12"/>
  <c r="Q152" i="12" s="1"/>
  <c r="O164" i="12"/>
  <c r="O261" i="12"/>
  <c r="Q261" i="12" s="1"/>
  <c r="O255" i="12"/>
  <c r="Q255" i="12" s="1"/>
  <c r="O249" i="12"/>
  <c r="Q249" i="12" s="1"/>
  <c r="O244" i="12"/>
  <c r="O237" i="12"/>
  <c r="O232" i="12"/>
  <c r="Q232" i="12" s="1"/>
  <c r="O225" i="12"/>
  <c r="O218" i="12"/>
  <c r="Q218" i="12" s="1"/>
  <c r="O214" i="12"/>
  <c r="Q214" i="12" s="1"/>
  <c r="O207" i="12"/>
  <c r="Q207" i="12" s="1"/>
  <c r="O201" i="12"/>
  <c r="Q201" i="12" s="1"/>
  <c r="O196" i="12"/>
  <c r="O189" i="12"/>
  <c r="O183" i="12"/>
  <c r="O179" i="12"/>
  <c r="Q179" i="12" s="1"/>
  <c r="O173" i="12"/>
  <c r="O167" i="12"/>
  <c r="Q167" i="12" s="1"/>
  <c r="O107" i="12"/>
  <c r="Q107" i="12" s="1"/>
  <c r="O102" i="12"/>
  <c r="Q102" i="12" s="1"/>
  <c r="O94" i="12"/>
  <c r="Q94" i="12" s="1"/>
  <c r="O87" i="12"/>
  <c r="Q87" i="12" s="1"/>
  <c r="O79" i="12"/>
  <c r="Q79" i="12" s="1"/>
  <c r="O74" i="12"/>
  <c r="Q74" i="12" s="1"/>
  <c r="O70" i="12"/>
  <c r="Q70" i="12" s="1"/>
  <c r="O65" i="12"/>
  <c r="Q65" i="12" s="1"/>
  <c r="O58" i="12"/>
  <c r="Q58" i="12" s="1"/>
  <c r="O52" i="12"/>
  <c r="Q52" i="12" s="1"/>
  <c r="O47" i="12"/>
  <c r="O41" i="12"/>
  <c r="Q41" i="12" s="1"/>
  <c r="O36" i="12"/>
  <c r="Q36" i="12" s="1"/>
  <c r="O28" i="12"/>
  <c r="O131" i="12"/>
  <c r="Q131" i="12" s="1"/>
  <c r="O126" i="12"/>
  <c r="Q126" i="12" s="1"/>
  <c r="O118" i="12"/>
  <c r="Q118" i="12" s="1"/>
  <c r="O158" i="12"/>
  <c r="O150" i="12"/>
  <c r="Q150" i="12" s="1"/>
  <c r="O269" i="12"/>
  <c r="Q269" i="12" s="1"/>
  <c r="O260" i="12"/>
  <c r="O254" i="12"/>
  <c r="Q254" i="12" s="1"/>
  <c r="O248" i="12"/>
  <c r="Q248" i="12" s="1"/>
  <c r="O241" i="12"/>
  <c r="Q241" i="12" s="1"/>
  <c r="O236" i="12"/>
  <c r="Q236" i="12" s="1"/>
  <c r="O231" i="12"/>
  <c r="Q231" i="12" s="1"/>
  <c r="O224" i="12"/>
  <c r="Q224" i="12" s="1"/>
  <c r="O217" i="12"/>
  <c r="Q217" i="12" s="1"/>
  <c r="O213" i="12"/>
  <c r="O206" i="12"/>
  <c r="Q206" i="12" s="1"/>
  <c r="O200" i="12"/>
  <c r="Q200" i="12" s="1"/>
  <c r="O195" i="12"/>
  <c r="Q195" i="12" s="1"/>
  <c r="O188" i="12"/>
  <c r="Q188" i="12" s="1"/>
  <c r="O182" i="12"/>
  <c r="Q182" i="12" s="1"/>
  <c r="O178" i="12"/>
  <c r="Q178" i="12" s="1"/>
  <c r="O171" i="12"/>
  <c r="O165" i="12"/>
  <c r="Q165" i="12" s="1"/>
  <c r="O106" i="12"/>
  <c r="Q106" i="12" s="1"/>
  <c r="O98" i="12"/>
  <c r="Q98" i="12" s="1"/>
  <c r="O93" i="12"/>
  <c r="Q93" i="12" s="1"/>
  <c r="O85" i="12"/>
  <c r="O78" i="12"/>
  <c r="Q78" i="12" s="1"/>
  <c r="O73" i="12"/>
  <c r="Q73" i="12" s="1"/>
  <c r="O69" i="12"/>
  <c r="Q69" i="12" s="1"/>
  <c r="O64" i="12"/>
  <c r="Q64" i="12" s="1"/>
  <c r="O57" i="12"/>
  <c r="Q57" i="12" s="1"/>
  <c r="O51" i="12"/>
  <c r="Q51" i="12" s="1"/>
  <c r="O46" i="12"/>
  <c r="Q46" i="12" s="1"/>
  <c r="O39" i="12"/>
  <c r="O32" i="12"/>
  <c r="O25" i="12"/>
  <c r="Q25" i="12" s="1"/>
  <c r="O129" i="12"/>
  <c r="O124" i="12"/>
  <c r="Q124" i="12" s="1"/>
  <c r="O117" i="12"/>
  <c r="Q117" i="12" s="1"/>
  <c r="O155" i="12"/>
  <c r="O148" i="12"/>
  <c r="Q148" i="12" s="1"/>
  <c r="O257" i="12"/>
  <c r="Q257" i="12" s="1"/>
  <c r="O253" i="12"/>
  <c r="Q253" i="12" s="1"/>
  <c r="O247" i="12"/>
  <c r="Q247" i="12" s="1"/>
  <c r="O240" i="12"/>
  <c r="Q240" i="12" s="1"/>
  <c r="O234" i="12"/>
  <c r="Q234" i="12" s="1"/>
  <c r="O228" i="12"/>
  <c r="Q228" i="12" s="1"/>
  <c r="O223" i="12"/>
  <c r="Q223" i="12" s="1"/>
  <c r="O216" i="12"/>
  <c r="Q216" i="12" s="1"/>
  <c r="O210" i="12"/>
  <c r="Q210" i="12" s="1"/>
  <c r="O205" i="12"/>
  <c r="Q205" i="12" s="1"/>
  <c r="O199" i="12"/>
  <c r="O192" i="12"/>
  <c r="Q192" i="12" s="1"/>
  <c r="O187" i="12"/>
  <c r="Q187" i="12" s="1"/>
  <c r="O181" i="12"/>
  <c r="Q181" i="12" s="1"/>
  <c r="O177" i="12"/>
  <c r="Q177" i="12" s="1"/>
  <c r="O170" i="12"/>
  <c r="Q170" i="12" s="1"/>
  <c r="O23" i="12"/>
  <c r="O104" i="12"/>
  <c r="Q104" i="12" s="1"/>
  <c r="O97" i="12"/>
  <c r="Q97" i="12" s="1"/>
  <c r="O89" i="12"/>
  <c r="Q89" i="12" s="1"/>
  <c r="O84" i="12"/>
  <c r="O76" i="12"/>
  <c r="Q76" i="12" s="1"/>
  <c r="O72" i="12"/>
  <c r="O67" i="12"/>
  <c r="Q67" i="12" s="1"/>
  <c r="O63" i="12"/>
  <c r="O55" i="12"/>
  <c r="Q55" i="12" s="1"/>
  <c r="O49" i="12"/>
  <c r="Q49" i="12" s="1"/>
  <c r="O43" i="12"/>
  <c r="Q43" i="12" s="1"/>
  <c r="O38" i="12"/>
  <c r="O31" i="12"/>
  <c r="Q31" i="12" s="1"/>
  <c r="O114" i="12"/>
  <c r="O128" i="12"/>
  <c r="Q128" i="12" s="1"/>
  <c r="O123" i="12"/>
  <c r="O115" i="12"/>
  <c r="Q115" i="12" s="1"/>
  <c r="O153" i="12"/>
  <c r="O147" i="12"/>
  <c r="O263" i="12"/>
  <c r="O256" i="12"/>
  <c r="Q256" i="12" s="1"/>
  <c r="O250" i="12"/>
  <c r="O246" i="12"/>
  <c r="Q246" i="12" s="1"/>
  <c r="O238" i="12"/>
  <c r="O233" i="12"/>
  <c r="Q233" i="12" s="1"/>
  <c r="O227" i="12"/>
  <c r="Q227" i="12" s="1"/>
  <c r="O220" i="12"/>
  <c r="Q220" i="12" s="1"/>
  <c r="O215" i="12"/>
  <c r="O209" i="12"/>
  <c r="Q209" i="12" s="1"/>
  <c r="O204" i="12"/>
  <c r="O198" i="12"/>
  <c r="Q198" i="12" s="1"/>
  <c r="O191" i="12"/>
  <c r="Q191" i="12" s="1"/>
  <c r="O184" i="12"/>
  <c r="Q184" i="12" s="1"/>
  <c r="O180" i="12"/>
  <c r="Q180" i="12" s="1"/>
  <c r="O174" i="12"/>
  <c r="Q174" i="12" s="1"/>
  <c r="O168" i="12"/>
  <c r="Q168" i="12" s="1"/>
  <c r="M269" i="12"/>
  <c r="M260" i="12"/>
  <c r="M254" i="12"/>
  <c r="M248" i="12"/>
  <c r="N248" i="12" s="1"/>
  <c r="M241" i="12"/>
  <c r="N241" i="12" s="1"/>
  <c r="M236" i="12"/>
  <c r="M231" i="12"/>
  <c r="M224" i="12"/>
  <c r="N224" i="12" s="1"/>
  <c r="M217" i="12"/>
  <c r="N217" i="12" s="1"/>
  <c r="M213" i="12"/>
  <c r="M206" i="12"/>
  <c r="N206" i="12" s="1"/>
  <c r="M200" i="12"/>
  <c r="N200" i="12" s="1"/>
  <c r="M195" i="12"/>
  <c r="N195" i="12" s="1"/>
  <c r="M188" i="12"/>
  <c r="N188" i="12" s="1"/>
  <c r="M182" i="12"/>
  <c r="N182" i="12" s="1"/>
  <c r="M178" i="12"/>
  <c r="N178" i="12" s="1"/>
  <c r="M171" i="12"/>
  <c r="M165" i="12"/>
  <c r="N165" i="12" s="1"/>
  <c r="M164" i="12"/>
  <c r="M261" i="12"/>
  <c r="N261" i="12" s="1"/>
  <c r="M255" i="12"/>
  <c r="N255" i="12" s="1"/>
  <c r="M249" i="12"/>
  <c r="N249" i="12" s="1"/>
  <c r="M244" i="12"/>
  <c r="M237" i="12"/>
  <c r="N237" i="12" s="1"/>
  <c r="M232" i="12"/>
  <c r="N232" i="12" s="1"/>
  <c r="M225" i="12"/>
  <c r="N225" i="12" s="1"/>
  <c r="M218" i="12"/>
  <c r="N218" i="12" s="1"/>
  <c r="M214" i="12"/>
  <c r="N214" i="12" s="1"/>
  <c r="M207" i="12"/>
  <c r="N207" i="12" s="1"/>
  <c r="M201" i="12"/>
  <c r="N201" i="12" s="1"/>
  <c r="M196" i="12"/>
  <c r="N196" i="12" s="1"/>
  <c r="M189" i="12"/>
  <c r="N189" i="12" s="1"/>
  <c r="M183" i="12"/>
  <c r="N183" i="12" s="1"/>
  <c r="M179" i="12"/>
  <c r="N179" i="12" s="1"/>
  <c r="M173" i="12"/>
  <c r="M167" i="12"/>
  <c r="M266" i="12"/>
  <c r="M257" i="12"/>
  <c r="M253" i="12"/>
  <c r="M247" i="12"/>
  <c r="N247" i="12" s="1"/>
  <c r="M240" i="12"/>
  <c r="M234" i="12"/>
  <c r="M228" i="12"/>
  <c r="N228" i="12" s="1"/>
  <c r="M223" i="12"/>
  <c r="M216" i="12"/>
  <c r="N216" i="12" s="1"/>
  <c r="M210" i="12"/>
  <c r="M205" i="12"/>
  <c r="N205" i="12" s="1"/>
  <c r="M199" i="12"/>
  <c r="N199" i="12" s="1"/>
  <c r="M192" i="12"/>
  <c r="N192" i="12" s="1"/>
  <c r="M187" i="12"/>
  <c r="M181" i="12"/>
  <c r="N181" i="12" s="1"/>
  <c r="M177" i="12"/>
  <c r="M170" i="12"/>
  <c r="M146" i="12"/>
  <c r="M263" i="12"/>
  <c r="M256" i="12"/>
  <c r="M250" i="12"/>
  <c r="N250" i="12" s="1"/>
  <c r="M246" i="12"/>
  <c r="M238" i="12"/>
  <c r="N238" i="12" s="1"/>
  <c r="M233" i="12"/>
  <c r="M227" i="12"/>
  <c r="M220" i="12"/>
  <c r="M215" i="12"/>
  <c r="N215" i="12" s="1"/>
  <c r="M209" i="12"/>
  <c r="M204" i="12"/>
  <c r="M198" i="12"/>
  <c r="M191" i="12"/>
  <c r="M184" i="12"/>
  <c r="N184" i="12" s="1"/>
  <c r="M180" i="12"/>
  <c r="M174" i="12"/>
  <c r="N174" i="12" s="1"/>
  <c r="M168" i="12"/>
  <c r="V88" i="4"/>
  <c r="V19" i="4"/>
  <c r="AE170" i="4"/>
  <c r="P98" i="4"/>
  <c r="M147" i="22" s="1"/>
  <c r="N147" i="22" s="1"/>
  <c r="P99" i="4"/>
  <c r="M148" i="22" s="1"/>
  <c r="N148" i="22" s="1"/>
  <c r="P100" i="4"/>
  <c r="M150" i="22" s="1"/>
  <c r="P101" i="4"/>
  <c r="P102" i="4"/>
  <c r="M153" i="22" s="1"/>
  <c r="N153" i="22" s="1"/>
  <c r="P104" i="4"/>
  <c r="M155" i="22" s="1"/>
  <c r="N155" i="22" s="1"/>
  <c r="P105" i="4"/>
  <c r="M158" i="22" s="1"/>
  <c r="P78" i="4"/>
  <c r="M115" i="22" s="1"/>
  <c r="N115" i="22" s="1"/>
  <c r="P79" i="4"/>
  <c r="M117" i="22" s="1"/>
  <c r="P80" i="4"/>
  <c r="M118" i="22" s="1"/>
  <c r="N118" i="22" s="1"/>
  <c r="P82" i="4"/>
  <c r="M122" i="22" s="1"/>
  <c r="P83" i="4"/>
  <c r="M123" i="22" s="1"/>
  <c r="N123" i="22" s="1"/>
  <c r="P84" i="4"/>
  <c r="M124" i="22" s="1"/>
  <c r="P85" i="4"/>
  <c r="M126" i="22" s="1"/>
  <c r="P86" i="4"/>
  <c r="M127" i="22" s="1"/>
  <c r="N127" i="22" s="1"/>
  <c r="P87" i="4"/>
  <c r="M128" i="22" s="1"/>
  <c r="N128" i="22" s="1"/>
  <c r="P88" i="4"/>
  <c r="M129" i="22" s="1"/>
  <c r="N129" i="22" s="1"/>
  <c r="P89" i="4"/>
  <c r="M131" i="22" s="1"/>
  <c r="M130" i="22" s="1"/>
  <c r="P90" i="4"/>
  <c r="M132" i="22" s="1"/>
  <c r="N132" i="22" s="1"/>
  <c r="P77" i="4"/>
  <c r="M114" i="22" s="1"/>
  <c r="P19" i="4"/>
  <c r="M24" i="22" s="1"/>
  <c r="N24" i="22" s="1"/>
  <c r="P20" i="4"/>
  <c r="M25" i="22" s="1"/>
  <c r="P21" i="4"/>
  <c r="M28" i="22" s="1"/>
  <c r="P22" i="4"/>
  <c r="M29" i="22" s="1"/>
  <c r="N29" i="22" s="1"/>
  <c r="P23" i="4"/>
  <c r="M31" i="22" s="1"/>
  <c r="P24" i="4"/>
  <c r="M32" i="22" s="1"/>
  <c r="P25" i="4"/>
  <c r="M36" i="22" s="1"/>
  <c r="P26" i="4"/>
  <c r="M37" i="22" s="1"/>
  <c r="N37" i="22" s="1"/>
  <c r="P27" i="4"/>
  <c r="M38" i="22" s="1"/>
  <c r="N38" i="22" s="1"/>
  <c r="P28" i="4"/>
  <c r="M39" i="22" s="1"/>
  <c r="P29" i="4"/>
  <c r="M41" i="22" s="1"/>
  <c r="P30" i="4"/>
  <c r="M42" i="22" s="1"/>
  <c r="N42" i="22" s="1"/>
  <c r="P31" i="4"/>
  <c r="M43" i="22" s="1"/>
  <c r="N43" i="22" s="1"/>
  <c r="P32" i="4"/>
  <c r="M46" i="22" s="1"/>
  <c r="P33" i="4"/>
  <c r="M47" i="22" s="1"/>
  <c r="N47" i="22" s="1"/>
  <c r="P34" i="4"/>
  <c r="M48" i="22" s="1"/>
  <c r="P35" i="4"/>
  <c r="M49" i="22" s="1"/>
  <c r="N49" i="22" s="1"/>
  <c r="P36" i="4"/>
  <c r="M51" i="22" s="1"/>
  <c r="P37" i="4"/>
  <c r="M52" i="22" s="1"/>
  <c r="P38" i="4"/>
  <c r="M54" i="22" s="1"/>
  <c r="P39" i="4"/>
  <c r="M55" i="22" s="1"/>
  <c r="N55" i="22" s="1"/>
  <c r="P40" i="4"/>
  <c r="M57" i="22" s="1"/>
  <c r="P41" i="4"/>
  <c r="M58" i="22" s="1"/>
  <c r="N58" i="22" s="1"/>
  <c r="P42" i="4"/>
  <c r="M62" i="22" s="1"/>
  <c r="P43" i="4"/>
  <c r="M63" i="22" s="1"/>
  <c r="N63" i="22" s="1"/>
  <c r="P44" i="4"/>
  <c r="M64" i="22" s="1"/>
  <c r="N64" i="22" s="1"/>
  <c r="P45" i="4"/>
  <c r="M65" i="22" s="1"/>
  <c r="N65" i="22" s="1"/>
  <c r="P46" i="4"/>
  <c r="M66" i="22" s="1"/>
  <c r="N66" i="22" s="1"/>
  <c r="P47" i="4"/>
  <c r="M67" i="22" s="1"/>
  <c r="N67" i="22" s="1"/>
  <c r="P48" i="4"/>
  <c r="M69" i="22" s="1"/>
  <c r="P49" i="4"/>
  <c r="M70" i="22" s="1"/>
  <c r="N70" i="22" s="1"/>
  <c r="P50" i="4"/>
  <c r="M71" i="22" s="1"/>
  <c r="N71" i="22" s="1"/>
  <c r="P51" i="4"/>
  <c r="M72" i="22" s="1"/>
  <c r="N72" i="22" s="1"/>
  <c r="P52" i="4"/>
  <c r="M73" i="22" s="1"/>
  <c r="P53" i="4"/>
  <c r="M74" i="22" s="1"/>
  <c r="N74" i="22" s="1"/>
  <c r="P54" i="4"/>
  <c r="M75" i="22" s="1"/>
  <c r="P55" i="4"/>
  <c r="M76" i="22" s="1"/>
  <c r="N76" i="22" s="1"/>
  <c r="P56" i="4"/>
  <c r="M78" i="22" s="1"/>
  <c r="P57" i="4"/>
  <c r="M79" i="22" s="1"/>
  <c r="P58" i="4"/>
  <c r="M80" i="22" s="1"/>
  <c r="N80" i="22" s="1"/>
  <c r="P59" i="4"/>
  <c r="M84" i="22" s="1"/>
  <c r="P60" i="4"/>
  <c r="M85" i="22" s="1"/>
  <c r="N85" i="22" s="1"/>
  <c r="P61" i="4"/>
  <c r="M87" i="22" s="1"/>
  <c r="P62" i="4"/>
  <c r="M88" i="22" s="1"/>
  <c r="N88" i="22" s="1"/>
  <c r="P63" i="4"/>
  <c r="M89" i="22" s="1"/>
  <c r="N89" i="22" s="1"/>
  <c r="P64" i="4"/>
  <c r="M93" i="22" s="1"/>
  <c r="P65" i="4"/>
  <c r="M94" i="22" s="1"/>
  <c r="P66" i="4"/>
  <c r="M95" i="22" s="1"/>
  <c r="N95" i="22" s="1"/>
  <c r="P67" i="4"/>
  <c r="M97" i="22" s="1"/>
  <c r="P70" i="4"/>
  <c r="M102" i="22" s="1"/>
  <c r="P71" i="4"/>
  <c r="M103" i="22" s="1"/>
  <c r="N103" i="22" s="1"/>
  <c r="P72" i="4"/>
  <c r="M104" i="22" s="1"/>
  <c r="N104" i="22" s="1"/>
  <c r="P73" i="4"/>
  <c r="M106" i="22" s="1"/>
  <c r="P74" i="4"/>
  <c r="M107" i="22" s="1"/>
  <c r="N107" i="22" s="1"/>
  <c r="P75" i="4"/>
  <c r="M110" i="22" s="1"/>
  <c r="P18" i="4"/>
  <c r="M23" i="22" s="1"/>
  <c r="M160" i="12" l="1"/>
  <c r="M111" i="22"/>
  <c r="N111" i="22" s="1"/>
  <c r="O160" i="12"/>
  <c r="G16" i="12"/>
  <c r="G16" i="22"/>
  <c r="G8" i="12"/>
  <c r="G8" i="22"/>
  <c r="O161" i="12"/>
  <c r="M161" i="12"/>
  <c r="S231" i="22"/>
  <c r="T231" i="22" s="1"/>
  <c r="M20" i="22"/>
  <c r="N20" i="22" s="1"/>
  <c r="P111" i="22"/>
  <c r="S118" i="22"/>
  <c r="T118" i="22" s="1"/>
  <c r="S52" i="22"/>
  <c r="T52" i="22" s="1"/>
  <c r="S74" i="22"/>
  <c r="T74" i="22" s="1"/>
  <c r="S255" i="22"/>
  <c r="T255" i="22" s="1"/>
  <c r="S42" i="22"/>
  <c r="T42" i="22" s="1"/>
  <c r="S174" i="22"/>
  <c r="T174" i="22" s="1"/>
  <c r="S180" i="22"/>
  <c r="T180" i="22" s="1"/>
  <c r="S209" i="22"/>
  <c r="T209" i="22" s="1"/>
  <c r="M243" i="22"/>
  <c r="N243" i="22" s="1"/>
  <c r="S173" i="22"/>
  <c r="T173" i="22" s="1"/>
  <c r="S218" i="22"/>
  <c r="T218" i="22" s="1"/>
  <c r="V219" i="22"/>
  <c r="S177" i="22"/>
  <c r="T177" i="22" s="1"/>
  <c r="S234" i="22"/>
  <c r="T234" i="22" s="1"/>
  <c r="S200" i="22"/>
  <c r="T200" i="22" s="1"/>
  <c r="S246" i="22"/>
  <c r="T246" i="22" s="1"/>
  <c r="S31" i="22"/>
  <c r="T31" i="22" s="1"/>
  <c r="S55" i="22"/>
  <c r="T55" i="22" s="1"/>
  <c r="S89" i="22"/>
  <c r="T89" i="22" s="1"/>
  <c r="S228" i="22"/>
  <c r="T228" i="22" s="1"/>
  <c r="S171" i="22"/>
  <c r="T171" i="22" s="1"/>
  <c r="R77" i="22"/>
  <c r="S165" i="22"/>
  <c r="T165" i="22" s="1"/>
  <c r="S188" i="22"/>
  <c r="T188" i="22" s="1"/>
  <c r="S224" i="22"/>
  <c r="T224" i="22" s="1"/>
  <c r="S126" i="22"/>
  <c r="T126" i="22" s="1"/>
  <c r="S124" i="22"/>
  <c r="T124" i="22" s="1"/>
  <c r="M77" i="22"/>
  <c r="N77" i="22" s="1"/>
  <c r="S152" i="22"/>
  <c r="T152" i="22" s="1"/>
  <c r="S29" i="22"/>
  <c r="T29" i="22" s="1"/>
  <c r="S54" i="22"/>
  <c r="T54" i="22" s="1"/>
  <c r="S75" i="22"/>
  <c r="T75" i="22" s="1"/>
  <c r="S95" i="22"/>
  <c r="T95" i="22" s="1"/>
  <c r="S220" i="22"/>
  <c r="T220" i="22" s="1"/>
  <c r="S233" i="22"/>
  <c r="T233" i="22" s="1"/>
  <c r="S43" i="22"/>
  <c r="T43" i="22" s="1"/>
  <c r="S76" i="22"/>
  <c r="T76" i="22" s="1"/>
  <c r="S192" i="22"/>
  <c r="T192" i="22" s="1"/>
  <c r="S247" i="22"/>
  <c r="T247" i="22" s="1"/>
  <c r="S129" i="22"/>
  <c r="T129" i="22" s="1"/>
  <c r="S46" i="22"/>
  <c r="T46" i="22" s="1"/>
  <c r="S51" i="22"/>
  <c r="T51" i="22" s="1"/>
  <c r="S57" i="22"/>
  <c r="T57" i="22" s="1"/>
  <c r="S64" i="22"/>
  <c r="T64" i="22" s="1"/>
  <c r="S93" i="22"/>
  <c r="T93" i="22" s="1"/>
  <c r="S182" i="22"/>
  <c r="T182" i="22" s="1"/>
  <c r="S217" i="22"/>
  <c r="T217" i="22" s="1"/>
  <c r="S131" i="22"/>
  <c r="T131" i="22" s="1"/>
  <c r="S28" i="22"/>
  <c r="T28" i="22" s="1"/>
  <c r="S36" i="22"/>
  <c r="T36" i="22" s="1"/>
  <c r="S41" i="22"/>
  <c r="T41" i="22" s="1"/>
  <c r="S65" i="22"/>
  <c r="T65" i="22" s="1"/>
  <c r="S87" i="22"/>
  <c r="T87" i="22" s="1"/>
  <c r="S94" i="22"/>
  <c r="T94" i="22" s="1"/>
  <c r="S102" i="22"/>
  <c r="T102" i="22" s="1"/>
  <c r="S107" i="22"/>
  <c r="T107" i="22" s="1"/>
  <c r="M40" i="22"/>
  <c r="N40" i="22" s="1"/>
  <c r="N41" i="22"/>
  <c r="N36" i="22"/>
  <c r="M35" i="22"/>
  <c r="N28" i="22"/>
  <c r="M27" i="22"/>
  <c r="M121" i="22"/>
  <c r="N122" i="22"/>
  <c r="M157" i="22"/>
  <c r="N158" i="22"/>
  <c r="N150" i="22"/>
  <c r="O159" i="22"/>
  <c r="P159" i="22" s="1"/>
  <c r="P160" i="22"/>
  <c r="P145" i="22"/>
  <c r="O144" i="22"/>
  <c r="Q145" i="22"/>
  <c r="R145" i="22"/>
  <c r="P53" i="22"/>
  <c r="Q53" i="22"/>
  <c r="R53" i="22"/>
  <c r="R109" i="22"/>
  <c r="S110" i="22"/>
  <c r="T110" i="22" s="1"/>
  <c r="N163" i="22"/>
  <c r="R262" i="22"/>
  <c r="S263" i="22"/>
  <c r="T263" i="22" s="1"/>
  <c r="P113" i="22"/>
  <c r="Q222" i="22"/>
  <c r="P222" i="22"/>
  <c r="P239" i="22"/>
  <c r="Q239" i="22"/>
  <c r="P251" i="22"/>
  <c r="Q251" i="22"/>
  <c r="S257" i="22"/>
  <c r="T257" i="22" s="1"/>
  <c r="P265" i="22"/>
  <c r="O264" i="22"/>
  <c r="Q265" i="22"/>
  <c r="O44" i="22"/>
  <c r="P45" i="22"/>
  <c r="Q45" i="22"/>
  <c r="R45" i="22"/>
  <c r="P50" i="22"/>
  <c r="Q50" i="22"/>
  <c r="R50" i="22"/>
  <c r="P56" i="22"/>
  <c r="Q56" i="22"/>
  <c r="R56" i="22"/>
  <c r="P68" i="22"/>
  <c r="Q68" i="22"/>
  <c r="R68" i="22"/>
  <c r="R105" i="22"/>
  <c r="S106" i="22"/>
  <c r="T106" i="22" s="1"/>
  <c r="S195" i="22"/>
  <c r="T195" i="22" s="1"/>
  <c r="O211" i="22"/>
  <c r="P212" i="22"/>
  <c r="Q212" i="22"/>
  <c r="S236" i="22"/>
  <c r="T236" i="22" s="1"/>
  <c r="R235" i="22"/>
  <c r="S269" i="22"/>
  <c r="T269" i="22" s="1"/>
  <c r="R268" i="22"/>
  <c r="S150" i="22"/>
  <c r="T150" i="22" s="1"/>
  <c r="R157" i="22"/>
  <c r="S158" i="22"/>
  <c r="T158" i="22" s="1"/>
  <c r="Q125" i="22"/>
  <c r="P125" i="22"/>
  <c r="R125" i="22"/>
  <c r="Q35" i="22"/>
  <c r="O34" i="22"/>
  <c r="P35" i="22"/>
  <c r="R35" i="22"/>
  <c r="P40" i="22"/>
  <c r="Q40" i="22"/>
  <c r="R40" i="22"/>
  <c r="N102" i="22"/>
  <c r="M101" i="22"/>
  <c r="N93" i="22"/>
  <c r="M92" i="22"/>
  <c r="N69" i="22"/>
  <c r="M68" i="22"/>
  <c r="N68" i="22" s="1"/>
  <c r="N57" i="22"/>
  <c r="M56" i="22"/>
  <c r="N56" i="22" s="1"/>
  <c r="M50" i="22"/>
  <c r="M45" i="22"/>
  <c r="N39" i="22"/>
  <c r="N126" i="22"/>
  <c r="M125" i="22"/>
  <c r="N125" i="22" s="1"/>
  <c r="M258" i="22"/>
  <c r="N258" i="22" s="1"/>
  <c r="N259" i="22"/>
  <c r="P166" i="22"/>
  <c r="Q166" i="22"/>
  <c r="S232" i="22"/>
  <c r="T232" i="22" s="1"/>
  <c r="S249" i="22"/>
  <c r="T249" i="22" s="1"/>
  <c r="Q151" i="22"/>
  <c r="P151" i="22"/>
  <c r="R151" i="22"/>
  <c r="S122" i="22"/>
  <c r="T122" i="22" s="1"/>
  <c r="S127" i="22"/>
  <c r="T127" i="22" s="1"/>
  <c r="S37" i="22"/>
  <c r="T37" i="22" s="1"/>
  <c r="S103" i="22"/>
  <c r="T103" i="22" s="1"/>
  <c r="S168" i="22"/>
  <c r="T168" i="22" s="1"/>
  <c r="S191" i="22"/>
  <c r="T191" i="22" s="1"/>
  <c r="S198" i="22"/>
  <c r="T198" i="22" s="1"/>
  <c r="Q219" i="22"/>
  <c r="R219" i="22"/>
  <c r="P219" i="22"/>
  <c r="Q226" i="22"/>
  <c r="P226" i="22"/>
  <c r="R226" i="22"/>
  <c r="S256" i="22"/>
  <c r="T256" i="22" s="1"/>
  <c r="S128" i="22"/>
  <c r="T128" i="22" s="1"/>
  <c r="Q111" i="22"/>
  <c r="S49" i="22"/>
  <c r="T49" i="22" s="1"/>
  <c r="S67" i="22"/>
  <c r="T67" i="22" s="1"/>
  <c r="P96" i="22"/>
  <c r="Q96" i="22"/>
  <c r="R96" i="22"/>
  <c r="P22" i="22"/>
  <c r="S170" i="22"/>
  <c r="T170" i="22" s="1"/>
  <c r="O185" i="22"/>
  <c r="P186" i="22"/>
  <c r="Q186" i="22"/>
  <c r="R186" i="22"/>
  <c r="S216" i="22"/>
  <c r="T216" i="22" s="1"/>
  <c r="S266" i="22"/>
  <c r="T266" i="22" s="1"/>
  <c r="R265" i="22"/>
  <c r="S148" i="22"/>
  <c r="T148" i="22" s="1"/>
  <c r="S25" i="22"/>
  <c r="T25" i="22" s="1"/>
  <c r="S32" i="22"/>
  <c r="T32" i="22" s="1"/>
  <c r="S69" i="22"/>
  <c r="T69" i="22" s="1"/>
  <c r="S73" i="22"/>
  <c r="T73" i="22" s="1"/>
  <c r="S78" i="22"/>
  <c r="T78" i="22" s="1"/>
  <c r="S98" i="22"/>
  <c r="T98" i="22" s="1"/>
  <c r="M144" i="22"/>
  <c r="M175" i="22"/>
  <c r="N175" i="22" s="1"/>
  <c r="N176" i="22"/>
  <c r="M222" i="22"/>
  <c r="S241" i="22"/>
  <c r="T241" i="22" s="1"/>
  <c r="S260" i="22"/>
  <c r="T260" i="22" s="1"/>
  <c r="R259" i="22"/>
  <c r="O267" i="22"/>
  <c r="P268" i="22"/>
  <c r="Q268" i="22"/>
  <c r="Q130" i="22"/>
  <c r="P130" i="22"/>
  <c r="R130" i="22"/>
  <c r="O26" i="22"/>
  <c r="O21" i="22" s="1"/>
  <c r="P21" i="22" s="1"/>
  <c r="P27" i="22"/>
  <c r="Q27" i="22"/>
  <c r="R27" i="22"/>
  <c r="S70" i="22"/>
  <c r="T70" i="22" s="1"/>
  <c r="P86" i="22"/>
  <c r="Q86" i="22"/>
  <c r="R86" i="22"/>
  <c r="O91" i="22"/>
  <c r="P92" i="22"/>
  <c r="Q92" i="22"/>
  <c r="R92" i="22"/>
  <c r="O99" i="22"/>
  <c r="P101" i="22"/>
  <c r="Q101" i="22"/>
  <c r="R101" i="22"/>
  <c r="M194" i="22"/>
  <c r="M109" i="22"/>
  <c r="N110" i="22"/>
  <c r="N87" i="22"/>
  <c r="M86" i="22"/>
  <c r="N86" i="22" s="1"/>
  <c r="N106" i="22"/>
  <c r="M105" i="22"/>
  <c r="N105" i="22" s="1"/>
  <c r="N97" i="22"/>
  <c r="M96" i="22"/>
  <c r="N96" i="22" s="1"/>
  <c r="N84" i="22"/>
  <c r="M83" i="22"/>
  <c r="M30" i="22"/>
  <c r="N30" i="22" s="1"/>
  <c r="N31" i="22"/>
  <c r="N117" i="22"/>
  <c r="M116" i="22"/>
  <c r="N116" i="22" s="1"/>
  <c r="S167" i="22"/>
  <c r="T167" i="22" s="1"/>
  <c r="R166" i="22"/>
  <c r="O169" i="22"/>
  <c r="P172" i="22"/>
  <c r="Q172" i="22"/>
  <c r="R172" i="22"/>
  <c r="Q161" i="22"/>
  <c r="S244" i="22"/>
  <c r="T244" i="22" s="1"/>
  <c r="S164" i="22"/>
  <c r="R163" i="22"/>
  <c r="R160" i="22"/>
  <c r="Q121" i="22"/>
  <c r="R121" i="22"/>
  <c r="P121" i="22"/>
  <c r="O120" i="22"/>
  <c r="O112" i="22" s="1"/>
  <c r="P112" i="22" s="1"/>
  <c r="O108" i="22"/>
  <c r="P109" i="22"/>
  <c r="Q109" i="22"/>
  <c r="S184" i="22"/>
  <c r="T184" i="22" s="1"/>
  <c r="Q190" i="22"/>
  <c r="R190" i="22"/>
  <c r="P190" i="22"/>
  <c r="P208" i="22"/>
  <c r="Q208" i="22"/>
  <c r="R208" i="22"/>
  <c r="S227" i="22"/>
  <c r="T227" i="22" s="1"/>
  <c r="Q245" i="22"/>
  <c r="P245" i="22"/>
  <c r="R245" i="22"/>
  <c r="R243" i="22" s="1"/>
  <c r="P262" i="22"/>
  <c r="Q262" i="22"/>
  <c r="S123" i="22"/>
  <c r="T123" i="22" s="1"/>
  <c r="P83" i="22"/>
  <c r="O82" i="22"/>
  <c r="Q83" i="22"/>
  <c r="R83" i="22"/>
  <c r="S23" i="22"/>
  <c r="T23" i="22" s="1"/>
  <c r="R22" i="22"/>
  <c r="R20" i="22"/>
  <c r="M202" i="22"/>
  <c r="N202" i="22" s="1"/>
  <c r="N203" i="22"/>
  <c r="O175" i="22"/>
  <c r="P176" i="22"/>
  <c r="Q176" i="22"/>
  <c r="R176" i="22"/>
  <c r="S187" i="22"/>
  <c r="T187" i="22" s="1"/>
  <c r="S210" i="22"/>
  <c r="T210" i="22" s="1"/>
  <c r="S223" i="22"/>
  <c r="T223" i="22" s="1"/>
  <c r="S240" i="22"/>
  <c r="T240" i="22" s="1"/>
  <c r="R239" i="22"/>
  <c r="R251" i="22"/>
  <c r="S253" i="22"/>
  <c r="T253" i="22" s="1"/>
  <c r="S117" i="22"/>
  <c r="T117" i="22" s="1"/>
  <c r="M145" i="22"/>
  <c r="N145" i="22" s="1"/>
  <c r="M251" i="22"/>
  <c r="N251" i="22" s="1"/>
  <c r="N252" i="22"/>
  <c r="Q194" i="22"/>
  <c r="P194" i="22"/>
  <c r="S213" i="22"/>
  <c r="R212" i="22"/>
  <c r="R161" i="22"/>
  <c r="P230" i="22"/>
  <c r="O229" i="22"/>
  <c r="Q230" i="22"/>
  <c r="R230" i="22"/>
  <c r="S254" i="22"/>
  <c r="T254" i="22" s="1"/>
  <c r="P149" i="22"/>
  <c r="Q149" i="22"/>
  <c r="O156" i="22"/>
  <c r="P157" i="22"/>
  <c r="Q157" i="22"/>
  <c r="M229" i="22"/>
  <c r="N229" i="22" s="1"/>
  <c r="N230" i="22"/>
  <c r="M22" i="22"/>
  <c r="M61" i="22"/>
  <c r="N62" i="22"/>
  <c r="M53" i="22"/>
  <c r="N53" i="22" s="1"/>
  <c r="N114" i="22"/>
  <c r="Q101" i="4"/>
  <c r="M152" i="22"/>
  <c r="S179" i="22"/>
  <c r="T179" i="22" s="1"/>
  <c r="S201" i="22"/>
  <c r="T201" i="22" s="1"/>
  <c r="S207" i="22"/>
  <c r="T207" i="22" s="1"/>
  <c r="S214" i="22"/>
  <c r="T214" i="22" s="1"/>
  <c r="O243" i="22"/>
  <c r="S261" i="22"/>
  <c r="T261" i="22" s="1"/>
  <c r="P163" i="22"/>
  <c r="S48" i="22"/>
  <c r="T48" i="22" s="1"/>
  <c r="P61" i="22"/>
  <c r="O60" i="22"/>
  <c r="Q61" i="22"/>
  <c r="R61" i="22"/>
  <c r="S71" i="22"/>
  <c r="T71" i="22" s="1"/>
  <c r="S88" i="22"/>
  <c r="T88" i="22" s="1"/>
  <c r="M159" i="22"/>
  <c r="N159" i="22" s="1"/>
  <c r="N160" i="22"/>
  <c r="Q197" i="22"/>
  <c r="P197" i="22"/>
  <c r="R197" i="22"/>
  <c r="P203" i="22"/>
  <c r="O202" i="22"/>
  <c r="Q203" i="22"/>
  <c r="R203" i="22"/>
  <c r="S115" i="22"/>
  <c r="T115" i="22" s="1"/>
  <c r="S114" i="22"/>
  <c r="R111" i="22"/>
  <c r="P30" i="22"/>
  <c r="Q30" i="22"/>
  <c r="R30" i="22"/>
  <c r="S97" i="22"/>
  <c r="T97" i="22" s="1"/>
  <c r="S104" i="22"/>
  <c r="T104" i="22" s="1"/>
  <c r="Q20" i="22"/>
  <c r="Q22" i="22"/>
  <c r="S181" i="22"/>
  <c r="T181" i="22" s="1"/>
  <c r="S205" i="22"/>
  <c r="T205" i="22" s="1"/>
  <c r="P252" i="22"/>
  <c r="Q252" i="22"/>
  <c r="R252" i="22"/>
  <c r="Q116" i="22"/>
  <c r="Q113" i="22" s="1"/>
  <c r="P116" i="22"/>
  <c r="R116" i="22"/>
  <c r="P77" i="22"/>
  <c r="Q77" i="22"/>
  <c r="P105" i="22"/>
  <c r="Q105" i="22"/>
  <c r="M169" i="22"/>
  <c r="N169" i="22" s="1"/>
  <c r="N186" i="22"/>
  <c r="M185" i="22"/>
  <c r="N185" i="22" s="1"/>
  <c r="M265" i="22"/>
  <c r="N266" i="22"/>
  <c r="Q163" i="22"/>
  <c r="Q160" i="22"/>
  <c r="S178" i="22"/>
  <c r="T178" i="22" s="1"/>
  <c r="S206" i="22"/>
  <c r="T206" i="22" s="1"/>
  <c r="P235" i="22"/>
  <c r="Q235" i="22"/>
  <c r="S248" i="22"/>
  <c r="T248" i="22" s="1"/>
  <c r="O258" i="22"/>
  <c r="Q259" i="22"/>
  <c r="P259" i="22"/>
  <c r="S58" i="22"/>
  <c r="T58" i="22" s="1"/>
  <c r="S79" i="22"/>
  <c r="T79" i="22" s="1"/>
  <c r="M211" i="22"/>
  <c r="N211" i="22" s="1"/>
  <c r="N212" i="22"/>
  <c r="M267" i="22"/>
  <c r="N267" i="22" s="1"/>
  <c r="N268" i="22"/>
  <c r="O111" i="12"/>
  <c r="Q28" i="12"/>
  <c r="O20" i="12"/>
  <c r="Q173" i="12"/>
  <c r="N171" i="12"/>
  <c r="Q123" i="12"/>
  <c r="Q32" i="12"/>
  <c r="Q171" i="12"/>
  <c r="Q129" i="12"/>
  <c r="Q75" i="4"/>
  <c r="Q71" i="4"/>
  <c r="Q66" i="4"/>
  <c r="Q62" i="4"/>
  <c r="Q58" i="4"/>
  <c r="Q50" i="4"/>
  <c r="Q46" i="4"/>
  <c r="Q42" i="4"/>
  <c r="Q30" i="4"/>
  <c r="Q26" i="4"/>
  <c r="Q22" i="4"/>
  <c r="Q77" i="4"/>
  <c r="Q87" i="4"/>
  <c r="Q83" i="4"/>
  <c r="Q78" i="4"/>
  <c r="Q74" i="4"/>
  <c r="Q70" i="4"/>
  <c r="Q61" i="4"/>
  <c r="Q53" i="4"/>
  <c r="Q49" i="4"/>
  <c r="Q45" i="4"/>
  <c r="Q41" i="4"/>
  <c r="Q33" i="4"/>
  <c r="Q29" i="4"/>
  <c r="Q25" i="4"/>
  <c r="Q21" i="4"/>
  <c r="Q90" i="4"/>
  <c r="Q86" i="4"/>
  <c r="Q82" i="4"/>
  <c r="Q105" i="4"/>
  <c r="Q100" i="4"/>
  <c r="Q73" i="4"/>
  <c r="Q64" i="4"/>
  <c r="Q60" i="4"/>
  <c r="Q48" i="4"/>
  <c r="Q44" i="4"/>
  <c r="Q40" i="4"/>
  <c r="Q28" i="4"/>
  <c r="Q85" i="4"/>
  <c r="Q80" i="4"/>
  <c r="Q104" i="4"/>
  <c r="Q99" i="4"/>
  <c r="Q72" i="4"/>
  <c r="Q67" i="4"/>
  <c r="Q63" i="4"/>
  <c r="Q59" i="4"/>
  <c r="Q55" i="4"/>
  <c r="Q51" i="4"/>
  <c r="Q47" i="4"/>
  <c r="Q43" i="4"/>
  <c r="Q39" i="4"/>
  <c r="Q35" i="4"/>
  <c r="Q31" i="4"/>
  <c r="Q27" i="4"/>
  <c r="Q23" i="4"/>
  <c r="Q19" i="4"/>
  <c r="Q88" i="4"/>
  <c r="Q79" i="4"/>
  <c r="Q102" i="4"/>
  <c r="S102" i="4" s="1"/>
  <c r="Q98" i="4"/>
  <c r="Q127" i="12"/>
  <c r="T101" i="4"/>
  <c r="R66" i="12"/>
  <c r="S66" i="12" s="1"/>
  <c r="T66" i="12" s="1"/>
  <c r="Q114" i="12"/>
  <c r="Q23" i="12"/>
  <c r="AF148" i="4"/>
  <c r="AH148" i="4" s="1"/>
  <c r="U220" i="22"/>
  <c r="V220" i="22" s="1"/>
  <c r="AF170" i="4"/>
  <c r="AH170" i="4" s="1"/>
  <c r="M152" i="12"/>
  <c r="O151" i="12"/>
  <c r="Q151" i="12" s="1"/>
  <c r="U254" i="22"/>
  <c r="V254" i="22" s="1"/>
  <c r="M114" i="12"/>
  <c r="R23" i="12"/>
  <c r="U219" i="12"/>
  <c r="M208" i="12"/>
  <c r="P184" i="12"/>
  <c r="R184" i="12"/>
  <c r="S184" i="12" s="1"/>
  <c r="P209" i="12"/>
  <c r="O208" i="12"/>
  <c r="Q208" i="12" s="1"/>
  <c r="R209" i="12"/>
  <c r="P233" i="12"/>
  <c r="R233" i="12"/>
  <c r="P256" i="12"/>
  <c r="R256" i="12"/>
  <c r="P115" i="12"/>
  <c r="R115" i="12"/>
  <c r="P31" i="12"/>
  <c r="O30" i="12"/>
  <c r="Q30" i="12" s="1"/>
  <c r="R31" i="12"/>
  <c r="P55" i="12"/>
  <c r="R55" i="12"/>
  <c r="P76" i="12"/>
  <c r="R76" i="12"/>
  <c r="P104" i="12"/>
  <c r="R104" i="12"/>
  <c r="P177" i="12"/>
  <c r="O176" i="12"/>
  <c r="Q176" i="12" s="1"/>
  <c r="R177" i="12"/>
  <c r="P199" i="12"/>
  <c r="R199" i="12"/>
  <c r="S199" i="12" s="1"/>
  <c r="P223" i="12"/>
  <c r="R223" i="12"/>
  <c r="P247" i="12"/>
  <c r="R247" i="12"/>
  <c r="P124" i="12"/>
  <c r="R124" i="12"/>
  <c r="P32" i="12"/>
  <c r="R32" i="12"/>
  <c r="P57" i="12"/>
  <c r="O56" i="12"/>
  <c r="Q56" i="12" s="1"/>
  <c r="R57" i="12"/>
  <c r="P78" i="12"/>
  <c r="O77" i="12"/>
  <c r="Q77" i="12" s="1"/>
  <c r="R78" i="12"/>
  <c r="P106" i="12"/>
  <c r="O105" i="12"/>
  <c r="Q105" i="12" s="1"/>
  <c r="R106" i="12"/>
  <c r="P182" i="12"/>
  <c r="R182" i="12"/>
  <c r="P217" i="12"/>
  <c r="R217" i="12"/>
  <c r="P241" i="12"/>
  <c r="R241" i="12"/>
  <c r="P269" i="12"/>
  <c r="O268" i="12"/>
  <c r="Q268" i="12" s="1"/>
  <c r="R269" i="12"/>
  <c r="P28" i="12"/>
  <c r="O27" i="12"/>
  <c r="Q27" i="12" s="1"/>
  <c r="R28" i="12"/>
  <c r="P52" i="12"/>
  <c r="R52" i="12"/>
  <c r="P74" i="12"/>
  <c r="R74" i="12"/>
  <c r="P102" i="12"/>
  <c r="O101" i="12"/>
  <c r="Q101" i="12" s="1"/>
  <c r="R102" i="12"/>
  <c r="P179" i="12"/>
  <c r="R179" i="12"/>
  <c r="P201" i="12"/>
  <c r="R201" i="12"/>
  <c r="P225" i="12"/>
  <c r="R225" i="12"/>
  <c r="S225" i="12" s="1"/>
  <c r="P249" i="12"/>
  <c r="R249" i="12"/>
  <c r="P152" i="12"/>
  <c r="R152" i="12"/>
  <c r="P132" i="12"/>
  <c r="R132" i="12"/>
  <c r="S132" i="12" s="1"/>
  <c r="P48" i="12"/>
  <c r="R48" i="12"/>
  <c r="P71" i="12"/>
  <c r="R71" i="12"/>
  <c r="P95" i="12"/>
  <c r="R95" i="12"/>
  <c r="P180" i="12"/>
  <c r="R180" i="12"/>
  <c r="P204" i="12"/>
  <c r="O203" i="12"/>
  <c r="Q203" i="12" s="1"/>
  <c r="R204" i="12"/>
  <c r="S204" i="12" s="1"/>
  <c r="P227" i="12"/>
  <c r="O226" i="12"/>
  <c r="Q226" i="12" s="1"/>
  <c r="R227" i="12"/>
  <c r="P250" i="12"/>
  <c r="R250" i="12"/>
  <c r="S250" i="12" s="1"/>
  <c r="P153" i="12"/>
  <c r="R153" i="12"/>
  <c r="P114" i="12"/>
  <c r="R114" i="12"/>
  <c r="P49" i="12"/>
  <c r="R49" i="12"/>
  <c r="P72" i="12"/>
  <c r="R72" i="12"/>
  <c r="S72" i="12" s="1"/>
  <c r="P97" i="12"/>
  <c r="O96" i="12"/>
  <c r="Q96" i="12" s="1"/>
  <c r="R97" i="12"/>
  <c r="P170" i="12"/>
  <c r="R170" i="12"/>
  <c r="P192" i="12"/>
  <c r="R192" i="12"/>
  <c r="P216" i="12"/>
  <c r="R216" i="12"/>
  <c r="P240" i="12"/>
  <c r="O239" i="12"/>
  <c r="Q239" i="12" s="1"/>
  <c r="R240" i="12"/>
  <c r="P266" i="12"/>
  <c r="O265" i="12"/>
  <c r="Q265" i="12" s="1"/>
  <c r="R266" i="12"/>
  <c r="P117" i="12"/>
  <c r="O116" i="12"/>
  <c r="Q116" i="12" s="1"/>
  <c r="R117" i="12"/>
  <c r="P25" i="12"/>
  <c r="R25" i="12"/>
  <c r="P51" i="12"/>
  <c r="O50" i="12"/>
  <c r="Q50" i="12" s="1"/>
  <c r="P73" i="12"/>
  <c r="R73" i="12"/>
  <c r="P98" i="12"/>
  <c r="R98" i="12"/>
  <c r="S98" i="12" s="1"/>
  <c r="P178" i="12"/>
  <c r="R178" i="12"/>
  <c r="P200" i="12"/>
  <c r="R200" i="12"/>
  <c r="P236" i="12"/>
  <c r="O235" i="12"/>
  <c r="Q235" i="12" s="1"/>
  <c r="R236" i="12"/>
  <c r="P260" i="12"/>
  <c r="O259" i="12"/>
  <c r="Q259" i="12" s="1"/>
  <c r="R260" i="12"/>
  <c r="S260" i="12" s="1"/>
  <c r="P158" i="12"/>
  <c r="O157" i="12"/>
  <c r="Q157" i="12" s="1"/>
  <c r="R158" i="12"/>
  <c r="S158" i="12" s="1"/>
  <c r="O130" i="12"/>
  <c r="Q130" i="12" s="1"/>
  <c r="P131" i="12"/>
  <c r="R131" i="12"/>
  <c r="P47" i="12"/>
  <c r="R47" i="12"/>
  <c r="S47" i="12" s="1"/>
  <c r="P70" i="12"/>
  <c r="R70" i="12"/>
  <c r="P94" i="12"/>
  <c r="R94" i="12"/>
  <c r="P173" i="12"/>
  <c r="O172" i="12"/>
  <c r="R173" i="12"/>
  <c r="P196" i="12"/>
  <c r="R196" i="12"/>
  <c r="S196" i="12" s="1"/>
  <c r="P218" i="12"/>
  <c r="R218" i="12"/>
  <c r="P244" i="12"/>
  <c r="R244" i="12"/>
  <c r="P164" i="12"/>
  <c r="O163" i="12"/>
  <c r="R164" i="12"/>
  <c r="P127" i="12"/>
  <c r="R127" i="12"/>
  <c r="P42" i="12"/>
  <c r="R42" i="12"/>
  <c r="P66" i="12"/>
  <c r="P88" i="12"/>
  <c r="R88" i="12"/>
  <c r="P174" i="12"/>
  <c r="R174" i="12"/>
  <c r="P198" i="12"/>
  <c r="O197" i="12"/>
  <c r="Q197" i="12" s="1"/>
  <c r="R198" i="12"/>
  <c r="P220" i="12"/>
  <c r="O219" i="12"/>
  <c r="Q219" i="12" s="1"/>
  <c r="R220" i="12"/>
  <c r="P246" i="12"/>
  <c r="O245" i="12"/>
  <c r="Q245" i="12" s="1"/>
  <c r="R246" i="12"/>
  <c r="P147" i="12"/>
  <c r="R147" i="12"/>
  <c r="S147" i="12" s="1"/>
  <c r="P128" i="12"/>
  <c r="R128" i="12"/>
  <c r="P43" i="12"/>
  <c r="R43" i="12"/>
  <c r="P67" i="12"/>
  <c r="R67" i="12"/>
  <c r="S67" i="12" s="1"/>
  <c r="P89" i="12"/>
  <c r="R89" i="12"/>
  <c r="P187" i="12"/>
  <c r="O186" i="12"/>
  <c r="Q186" i="12" s="1"/>
  <c r="R187" i="12"/>
  <c r="P210" i="12"/>
  <c r="R210" i="12"/>
  <c r="P234" i="12"/>
  <c r="R234" i="12"/>
  <c r="P257" i="12"/>
  <c r="R257" i="12"/>
  <c r="P155" i="12"/>
  <c r="R155" i="12"/>
  <c r="P46" i="12"/>
  <c r="O45" i="12"/>
  <c r="Q45" i="12" s="1"/>
  <c r="R46" i="12"/>
  <c r="P69" i="12"/>
  <c r="O68" i="12"/>
  <c r="Q68" i="12" s="1"/>
  <c r="R69" i="12"/>
  <c r="P93" i="12"/>
  <c r="O92" i="12"/>
  <c r="Q92" i="12" s="1"/>
  <c r="R93" i="12"/>
  <c r="P171" i="12"/>
  <c r="R171" i="12"/>
  <c r="P195" i="12"/>
  <c r="R195" i="12"/>
  <c r="P213" i="12"/>
  <c r="O212" i="12"/>
  <c r="Q212" i="12" s="1"/>
  <c r="R213" i="12"/>
  <c r="P231" i="12"/>
  <c r="O230" i="12"/>
  <c r="Q230" i="12" s="1"/>
  <c r="R231" i="12"/>
  <c r="P254" i="12"/>
  <c r="R254" i="12"/>
  <c r="P150" i="12"/>
  <c r="R150" i="12"/>
  <c r="P126" i="12"/>
  <c r="O125" i="12"/>
  <c r="Q125" i="12" s="1"/>
  <c r="R126" i="12"/>
  <c r="P41" i="12"/>
  <c r="O40" i="12"/>
  <c r="Q40" i="12" s="1"/>
  <c r="R41" i="12"/>
  <c r="P65" i="12"/>
  <c r="R65" i="12"/>
  <c r="P87" i="12"/>
  <c r="O86" i="12"/>
  <c r="Q86" i="12" s="1"/>
  <c r="R87" i="12"/>
  <c r="P167" i="12"/>
  <c r="O166" i="12"/>
  <c r="Q166" i="12" s="1"/>
  <c r="R167" i="12"/>
  <c r="P189" i="12"/>
  <c r="R189" i="12"/>
  <c r="S189" i="12" s="1"/>
  <c r="P214" i="12"/>
  <c r="R214" i="12"/>
  <c r="P237" i="12"/>
  <c r="R237" i="12"/>
  <c r="S237" i="12" s="1"/>
  <c r="P261" i="12"/>
  <c r="R261" i="12"/>
  <c r="P122" i="12"/>
  <c r="O121" i="12"/>
  <c r="Q121" i="12" s="1"/>
  <c r="R122" i="12"/>
  <c r="P37" i="12"/>
  <c r="R37" i="12"/>
  <c r="P62" i="12"/>
  <c r="O61" i="12"/>
  <c r="Q61" i="12" s="1"/>
  <c r="R62" i="12"/>
  <c r="S62" i="12" s="1"/>
  <c r="P80" i="12"/>
  <c r="R80" i="12"/>
  <c r="S80" i="12" s="1"/>
  <c r="P110" i="12"/>
  <c r="O109" i="12"/>
  <c r="Q109" i="12" s="1"/>
  <c r="R110" i="12"/>
  <c r="P168" i="12"/>
  <c r="R168" i="12"/>
  <c r="P191" i="12"/>
  <c r="O190" i="12"/>
  <c r="Q190" i="12" s="1"/>
  <c r="R191" i="12"/>
  <c r="P215" i="12"/>
  <c r="R215" i="12"/>
  <c r="S215" i="12" s="1"/>
  <c r="P238" i="12"/>
  <c r="R238" i="12"/>
  <c r="S238" i="12" s="1"/>
  <c r="P263" i="12"/>
  <c r="O262" i="12"/>
  <c r="Q262" i="12" s="1"/>
  <c r="R263" i="12"/>
  <c r="S263" i="12" s="1"/>
  <c r="P123" i="12"/>
  <c r="R123" i="12"/>
  <c r="P38" i="12"/>
  <c r="R38" i="12"/>
  <c r="S38" i="12" s="1"/>
  <c r="P63" i="12"/>
  <c r="R63" i="12"/>
  <c r="S63" i="12" s="1"/>
  <c r="T63" i="12" s="1"/>
  <c r="P84" i="12"/>
  <c r="O83" i="12"/>
  <c r="Q83" i="12" s="1"/>
  <c r="R84" i="12"/>
  <c r="S84" i="12" s="1"/>
  <c r="P23" i="12"/>
  <c r="O22" i="12"/>
  <c r="P181" i="12"/>
  <c r="R181" i="12"/>
  <c r="P205" i="12"/>
  <c r="R205" i="12"/>
  <c r="P228" i="12"/>
  <c r="R228" i="12"/>
  <c r="P253" i="12"/>
  <c r="O252" i="12"/>
  <c r="Q252" i="12" s="1"/>
  <c r="O251" i="12"/>
  <c r="Q251" i="12" s="1"/>
  <c r="R253" i="12"/>
  <c r="P148" i="12"/>
  <c r="R148" i="12"/>
  <c r="P129" i="12"/>
  <c r="R129" i="12"/>
  <c r="P39" i="12"/>
  <c r="R39" i="12"/>
  <c r="S39" i="12" s="1"/>
  <c r="P64" i="12"/>
  <c r="R64" i="12"/>
  <c r="P85" i="12"/>
  <c r="R85" i="12"/>
  <c r="S85" i="12" s="1"/>
  <c r="P165" i="12"/>
  <c r="R165" i="12"/>
  <c r="P188" i="12"/>
  <c r="R188" i="12"/>
  <c r="P206" i="12"/>
  <c r="R206" i="12"/>
  <c r="P224" i="12"/>
  <c r="R224" i="12"/>
  <c r="P248" i="12"/>
  <c r="R248" i="12"/>
  <c r="P118" i="12"/>
  <c r="R118" i="12"/>
  <c r="P36" i="12"/>
  <c r="O35" i="12"/>
  <c r="Q35" i="12" s="1"/>
  <c r="R36" i="12"/>
  <c r="P58" i="12"/>
  <c r="R58" i="12"/>
  <c r="P79" i="12"/>
  <c r="R79" i="12"/>
  <c r="P107" i="12"/>
  <c r="R107" i="12"/>
  <c r="P183" i="12"/>
  <c r="R183" i="12"/>
  <c r="S183" i="12" s="1"/>
  <c r="P207" i="12"/>
  <c r="R207" i="12"/>
  <c r="P232" i="12"/>
  <c r="R232" i="12"/>
  <c r="P255" i="12"/>
  <c r="R255" i="12"/>
  <c r="P146" i="12"/>
  <c r="O145" i="12"/>
  <c r="Q145" i="12" s="1"/>
  <c r="R146" i="12"/>
  <c r="P29" i="12"/>
  <c r="R29" i="12"/>
  <c r="P54" i="12"/>
  <c r="O53" i="12"/>
  <c r="Q53" i="12" s="1"/>
  <c r="R54" i="12"/>
  <c r="P75" i="12"/>
  <c r="R75" i="12"/>
  <c r="P103" i="12"/>
  <c r="R103" i="12"/>
  <c r="M94" i="12"/>
  <c r="M87" i="12"/>
  <c r="M74" i="12"/>
  <c r="N74" i="12" s="1"/>
  <c r="M52" i="12"/>
  <c r="M41" i="12"/>
  <c r="M36" i="12"/>
  <c r="M28" i="12"/>
  <c r="M127" i="12"/>
  <c r="N127" i="12" s="1"/>
  <c r="M150" i="12"/>
  <c r="N150" i="12" s="1"/>
  <c r="N213" i="12"/>
  <c r="M212" i="12"/>
  <c r="M230" i="12"/>
  <c r="N231" i="12"/>
  <c r="M98" i="12"/>
  <c r="N98" i="12" s="1"/>
  <c r="M78" i="12"/>
  <c r="M69" i="12"/>
  <c r="M51" i="12"/>
  <c r="M32" i="12"/>
  <c r="M131" i="12"/>
  <c r="M130" i="12" s="1"/>
  <c r="M155" i="12"/>
  <c r="N155" i="12" s="1"/>
  <c r="N204" i="12"/>
  <c r="M203" i="12"/>
  <c r="N227" i="12"/>
  <c r="M226" i="12"/>
  <c r="N226" i="12" s="1"/>
  <c r="N170" i="12"/>
  <c r="N240" i="12"/>
  <c r="M239" i="12"/>
  <c r="N239" i="12" s="1"/>
  <c r="M172" i="12"/>
  <c r="N173" i="12"/>
  <c r="N244" i="12"/>
  <c r="N164" i="12"/>
  <c r="M163" i="12"/>
  <c r="M107" i="12"/>
  <c r="N107" i="12" s="1"/>
  <c r="M102" i="12"/>
  <c r="M79" i="12"/>
  <c r="M70" i="12"/>
  <c r="N70" i="12" s="1"/>
  <c r="M65" i="12"/>
  <c r="N65" i="12" s="1"/>
  <c r="M58" i="12"/>
  <c r="N58" i="12" s="1"/>
  <c r="M47" i="12"/>
  <c r="N47" i="12" s="1"/>
  <c r="M132" i="12"/>
  <c r="N132" i="12" s="1"/>
  <c r="M122" i="12"/>
  <c r="M158" i="12"/>
  <c r="N177" i="12"/>
  <c r="M176" i="12"/>
  <c r="N223" i="12"/>
  <c r="M265" i="12"/>
  <c r="N266" i="12"/>
  <c r="M106" i="12"/>
  <c r="M93" i="12"/>
  <c r="M85" i="12"/>
  <c r="N85" i="12" s="1"/>
  <c r="M73" i="12"/>
  <c r="M64" i="12"/>
  <c r="N64" i="12" s="1"/>
  <c r="M57" i="12"/>
  <c r="M46" i="12"/>
  <c r="M39" i="12"/>
  <c r="N39" i="12" s="1"/>
  <c r="M25" i="12"/>
  <c r="M126" i="12"/>
  <c r="M118" i="12"/>
  <c r="N118" i="12" s="1"/>
  <c r="M148" i="12"/>
  <c r="N148" i="12" s="1"/>
  <c r="M23" i="12"/>
  <c r="M104" i="12"/>
  <c r="N104" i="12" s="1"/>
  <c r="M97" i="12"/>
  <c r="M89" i="12"/>
  <c r="N89" i="12" s="1"/>
  <c r="M84" i="12"/>
  <c r="M76" i="12"/>
  <c r="N76" i="12" s="1"/>
  <c r="M72" i="12"/>
  <c r="N72" i="12" s="1"/>
  <c r="M67" i="12"/>
  <c r="N67" i="12" s="1"/>
  <c r="M63" i="12"/>
  <c r="N63" i="12" s="1"/>
  <c r="M55" i="12"/>
  <c r="N55" i="12" s="1"/>
  <c r="M49" i="12"/>
  <c r="N49" i="12" s="1"/>
  <c r="M43" i="12"/>
  <c r="N43" i="12" s="1"/>
  <c r="M38" i="12"/>
  <c r="N38" i="12" s="1"/>
  <c r="M31" i="12"/>
  <c r="M24" i="12"/>
  <c r="M129" i="12"/>
  <c r="N129" i="12" s="1"/>
  <c r="M124" i="12"/>
  <c r="M117" i="12"/>
  <c r="M153" i="12"/>
  <c r="N153" i="12" s="1"/>
  <c r="M147" i="12"/>
  <c r="N147" i="12" s="1"/>
  <c r="M197" i="12"/>
  <c r="N198" i="12"/>
  <c r="M219" i="12"/>
  <c r="N219" i="12" s="1"/>
  <c r="N220" i="12"/>
  <c r="M245" i="12"/>
  <c r="N245" i="12" s="1"/>
  <c r="N246" i="12"/>
  <c r="N146" i="12"/>
  <c r="N187" i="12"/>
  <c r="M186" i="12"/>
  <c r="N253" i="12"/>
  <c r="M252" i="12"/>
  <c r="M166" i="12"/>
  <c r="N166" i="12" s="1"/>
  <c r="N167" i="12"/>
  <c r="M268" i="12"/>
  <c r="N269" i="12"/>
  <c r="M110" i="12"/>
  <c r="M103" i="12"/>
  <c r="N103" i="12" s="1"/>
  <c r="M95" i="12"/>
  <c r="N95" i="12" s="1"/>
  <c r="M88" i="12"/>
  <c r="N88" i="12" s="1"/>
  <c r="M80" i="12"/>
  <c r="N80" i="12" s="1"/>
  <c r="M75" i="12"/>
  <c r="M71" i="12"/>
  <c r="N71" i="12" s="1"/>
  <c r="M66" i="12"/>
  <c r="N66" i="12" s="1"/>
  <c r="M62" i="12"/>
  <c r="M54" i="12"/>
  <c r="M48" i="12"/>
  <c r="M42" i="12"/>
  <c r="N42" i="12" s="1"/>
  <c r="M37" i="12"/>
  <c r="N37" i="12" s="1"/>
  <c r="M29" i="12"/>
  <c r="N29" i="12" s="1"/>
  <c r="M128" i="12"/>
  <c r="N128" i="12" s="1"/>
  <c r="M123" i="12"/>
  <c r="M115" i="12"/>
  <c r="N115" i="12" s="1"/>
  <c r="M190" i="12"/>
  <c r="N190" i="12" s="1"/>
  <c r="N191" i="12"/>
  <c r="M262" i="12"/>
  <c r="N262" i="12" s="1"/>
  <c r="N263" i="12"/>
  <c r="M235" i="12"/>
  <c r="N235" i="12" s="1"/>
  <c r="N236" i="12"/>
  <c r="N260" i="12"/>
  <c r="M259" i="12"/>
  <c r="AK134" i="4"/>
  <c r="O159" i="12" l="1"/>
  <c r="S251" i="22"/>
  <c r="T251" i="22" s="1"/>
  <c r="M113" i="22"/>
  <c r="N113" i="22" s="1"/>
  <c r="S86" i="22"/>
  <c r="T86" i="22" s="1"/>
  <c r="S197" i="22"/>
  <c r="T197" i="22" s="1"/>
  <c r="S77" i="22"/>
  <c r="T77" i="22" s="1"/>
  <c r="O162" i="22"/>
  <c r="P162" i="22" s="1"/>
  <c r="S116" i="22"/>
  <c r="T116" i="22" s="1"/>
  <c r="S172" i="22"/>
  <c r="T172" i="22" s="1"/>
  <c r="S166" i="22"/>
  <c r="T166" i="22" s="1"/>
  <c r="S226" i="22"/>
  <c r="T226" i="22" s="1"/>
  <c r="S35" i="22"/>
  <c r="T35" i="22" s="1"/>
  <c r="S125" i="22"/>
  <c r="T125" i="22" s="1"/>
  <c r="S56" i="22"/>
  <c r="T56" i="22" s="1"/>
  <c r="S239" i="22"/>
  <c r="T239" i="22" s="1"/>
  <c r="S252" i="22"/>
  <c r="T252" i="22" s="1"/>
  <c r="S30" i="22"/>
  <c r="T30" i="22" s="1"/>
  <c r="R222" i="22"/>
  <c r="S130" i="22"/>
  <c r="T130" i="22" s="1"/>
  <c r="S262" i="22"/>
  <c r="T262" i="22" s="1"/>
  <c r="S203" i="22"/>
  <c r="T203" i="22" s="1"/>
  <c r="R202" i="22"/>
  <c r="Q243" i="22"/>
  <c r="S243" i="22" s="1"/>
  <c r="T243" i="22" s="1"/>
  <c r="P243" i="22"/>
  <c r="O242" i="22"/>
  <c r="N22" i="22"/>
  <c r="P229" i="22"/>
  <c r="Q229" i="22"/>
  <c r="T213" i="22"/>
  <c r="S161" i="22"/>
  <c r="T161" i="22" s="1"/>
  <c r="R175" i="22"/>
  <c r="S176" i="22"/>
  <c r="T176" i="22" s="1"/>
  <c r="O81" i="22"/>
  <c r="Q82" i="22"/>
  <c r="P82" i="22"/>
  <c r="M108" i="22"/>
  <c r="N108" i="22" s="1"/>
  <c r="N109" i="22"/>
  <c r="N144" i="22"/>
  <c r="N92" i="22"/>
  <c r="M91" i="22"/>
  <c r="R156" i="22"/>
  <c r="S157" i="22"/>
  <c r="T157" i="22" s="1"/>
  <c r="S45" i="22"/>
  <c r="T45" i="22" s="1"/>
  <c r="R44" i="22"/>
  <c r="O143" i="22"/>
  <c r="P144" i="22"/>
  <c r="Q144" i="22"/>
  <c r="N35" i="22"/>
  <c r="M34" i="22"/>
  <c r="M159" i="12"/>
  <c r="R113" i="22"/>
  <c r="P60" i="22"/>
  <c r="O59" i="22"/>
  <c r="Q60" i="22"/>
  <c r="N152" i="22"/>
  <c r="M151" i="22"/>
  <c r="S22" i="22"/>
  <c r="S20" i="22"/>
  <c r="T20" i="22" s="1"/>
  <c r="S245" i="22"/>
  <c r="T245" i="22" s="1"/>
  <c r="S208" i="22"/>
  <c r="T208" i="22" s="1"/>
  <c r="S190" i="22"/>
  <c r="T190" i="22" s="1"/>
  <c r="S121" i="22"/>
  <c r="T121" i="22" s="1"/>
  <c r="R120" i="22"/>
  <c r="S160" i="22"/>
  <c r="S163" i="22"/>
  <c r="T163" i="22" s="1"/>
  <c r="T164" i="22"/>
  <c r="N194" i="22"/>
  <c r="M193" i="22"/>
  <c r="N193" i="22" s="1"/>
  <c r="P99" i="22"/>
  <c r="Q99" i="22"/>
  <c r="P91" i="22"/>
  <c r="O90" i="22"/>
  <c r="Q91" i="22"/>
  <c r="Q267" i="22"/>
  <c r="P267" i="22"/>
  <c r="N222" i="22"/>
  <c r="M221" i="22"/>
  <c r="N221" i="22" s="1"/>
  <c r="S151" i="22"/>
  <c r="T151" i="22" s="1"/>
  <c r="S40" i="22"/>
  <c r="T40" i="22" s="1"/>
  <c r="R149" i="22"/>
  <c r="S149" i="22" s="1"/>
  <c r="T149" i="22" s="1"/>
  <c r="S235" i="22"/>
  <c r="T235" i="22" s="1"/>
  <c r="Q211" i="22"/>
  <c r="P211" i="22"/>
  <c r="S105" i="22"/>
  <c r="T105" i="22" s="1"/>
  <c r="S50" i="22"/>
  <c r="T50" i="22" s="1"/>
  <c r="P264" i="22"/>
  <c r="Q264" i="22"/>
  <c r="O221" i="22"/>
  <c r="M242" i="22"/>
  <c r="N242" i="22" s="1"/>
  <c r="S53" i="22"/>
  <c r="T53" i="22" s="1"/>
  <c r="N121" i="22"/>
  <c r="M120" i="22"/>
  <c r="N120" i="22" s="1"/>
  <c r="P202" i="22"/>
  <c r="Q202" i="22"/>
  <c r="P156" i="22"/>
  <c r="Q156" i="22"/>
  <c r="S230" i="22"/>
  <c r="T230" i="22" s="1"/>
  <c r="R229" i="22"/>
  <c r="S83" i="22"/>
  <c r="T83" i="22" s="1"/>
  <c r="R82" i="22"/>
  <c r="P108" i="22"/>
  <c r="Q108" i="22"/>
  <c r="S101" i="22"/>
  <c r="T101" i="22" s="1"/>
  <c r="R99" i="22"/>
  <c r="S92" i="22"/>
  <c r="T92" i="22" s="1"/>
  <c r="R91" i="22"/>
  <c r="P26" i="22"/>
  <c r="Q26" i="22"/>
  <c r="S259" i="22"/>
  <c r="T259" i="22" s="1"/>
  <c r="R258" i="22"/>
  <c r="R264" i="22"/>
  <c r="S265" i="22"/>
  <c r="T265" i="22" s="1"/>
  <c r="P185" i="22"/>
  <c r="Q185" i="22"/>
  <c r="N45" i="22"/>
  <c r="M44" i="22"/>
  <c r="N44" i="22" s="1"/>
  <c r="N101" i="22"/>
  <c r="M99" i="22"/>
  <c r="N99" i="22" s="1"/>
  <c r="P34" i="22"/>
  <c r="O33" i="22"/>
  <c r="Q34" i="22"/>
  <c r="R34" i="22"/>
  <c r="M162" i="22"/>
  <c r="N162" i="22" s="1"/>
  <c r="R144" i="22"/>
  <c r="S145" i="22"/>
  <c r="T145" i="22" s="1"/>
  <c r="N27" i="22"/>
  <c r="M26" i="22"/>
  <c r="N26" i="22" s="1"/>
  <c r="Q258" i="22"/>
  <c r="P258" i="22"/>
  <c r="Q159" i="22"/>
  <c r="M264" i="22"/>
  <c r="N264" i="22" s="1"/>
  <c r="N265" i="22"/>
  <c r="T114" i="22"/>
  <c r="S111" i="22"/>
  <c r="T111" i="22" s="1"/>
  <c r="S61" i="22"/>
  <c r="T61" i="22" s="1"/>
  <c r="R60" i="22"/>
  <c r="M60" i="22"/>
  <c r="N61" i="22"/>
  <c r="S212" i="22"/>
  <c r="T212" i="22" s="1"/>
  <c r="R211" i="22"/>
  <c r="O193" i="22"/>
  <c r="P175" i="22"/>
  <c r="Q175" i="22"/>
  <c r="P120" i="22"/>
  <c r="Q120" i="22"/>
  <c r="Q112" i="22" s="1"/>
  <c r="R242" i="22"/>
  <c r="P169" i="22"/>
  <c r="Q169" i="22"/>
  <c r="M82" i="22"/>
  <c r="N83" i="22"/>
  <c r="R26" i="22"/>
  <c r="S27" i="22"/>
  <c r="T27" i="22" s="1"/>
  <c r="S186" i="22"/>
  <c r="T186" i="22" s="1"/>
  <c r="R185" i="22"/>
  <c r="R169" i="22"/>
  <c r="S96" i="22"/>
  <c r="T96" i="22" s="1"/>
  <c r="S219" i="22"/>
  <c r="T219" i="22" s="1"/>
  <c r="R267" i="22"/>
  <c r="S268" i="22"/>
  <c r="T268" i="22" s="1"/>
  <c r="R194" i="22"/>
  <c r="S68" i="22"/>
  <c r="T68" i="22" s="1"/>
  <c r="P44" i="22"/>
  <c r="Q44" i="22"/>
  <c r="R108" i="22"/>
  <c r="S109" i="22"/>
  <c r="T109" i="22" s="1"/>
  <c r="M156" i="22"/>
  <c r="N156" i="22" s="1"/>
  <c r="N157" i="22"/>
  <c r="N24" i="12"/>
  <c r="M20" i="12"/>
  <c r="N114" i="12"/>
  <c r="M111" i="12"/>
  <c r="N123" i="12"/>
  <c r="N172" i="12"/>
  <c r="Q20" i="12"/>
  <c r="S171" i="12"/>
  <c r="Q172" i="12"/>
  <c r="Q111" i="12"/>
  <c r="S118" i="12"/>
  <c r="T118" i="12" s="1"/>
  <c r="S41" i="12"/>
  <c r="T41" i="12" s="1"/>
  <c r="S43" i="12"/>
  <c r="T43" i="12" s="1"/>
  <c r="S178" i="12"/>
  <c r="T178" i="12" s="1"/>
  <c r="S180" i="12"/>
  <c r="T180" i="12" s="1"/>
  <c r="S201" i="12"/>
  <c r="T201" i="12" s="1"/>
  <c r="S87" i="12"/>
  <c r="T87" i="12" s="1"/>
  <c r="S244" i="12"/>
  <c r="T244" i="12" s="1"/>
  <c r="S236" i="12"/>
  <c r="T236" i="12" s="1"/>
  <c r="S106" i="12"/>
  <c r="T106" i="12" s="1"/>
  <c r="S129" i="12"/>
  <c r="T129" i="12" s="1"/>
  <c r="S46" i="12"/>
  <c r="T46" i="12" s="1"/>
  <c r="S246" i="12"/>
  <c r="T246" i="12" s="1"/>
  <c r="S179" i="12"/>
  <c r="T179" i="12" s="1"/>
  <c r="S269" i="12"/>
  <c r="S223" i="12"/>
  <c r="T223" i="12" s="1"/>
  <c r="S107" i="12"/>
  <c r="T107" i="12" s="1"/>
  <c r="S58" i="12"/>
  <c r="T58" i="12" s="1"/>
  <c r="S216" i="12"/>
  <c r="T216" i="12" s="1"/>
  <c r="S170" i="12"/>
  <c r="T170" i="12" s="1"/>
  <c r="S74" i="12"/>
  <c r="T74" i="12" s="1"/>
  <c r="S217" i="12"/>
  <c r="T217" i="12" s="1"/>
  <c r="S31" i="12"/>
  <c r="T31" i="12" s="1"/>
  <c r="S23" i="12"/>
  <c r="S224" i="12"/>
  <c r="T224" i="12" s="1"/>
  <c r="S261" i="12"/>
  <c r="T261" i="12" s="1"/>
  <c r="S93" i="12"/>
  <c r="T93" i="12" s="1"/>
  <c r="S89" i="12"/>
  <c r="T89" i="12" s="1"/>
  <c r="S198" i="12"/>
  <c r="T198" i="12" s="1"/>
  <c r="S25" i="12"/>
  <c r="T25" i="12" s="1"/>
  <c r="S71" i="12"/>
  <c r="T71" i="12" s="1"/>
  <c r="S29" i="12"/>
  <c r="T29" i="12" s="1"/>
  <c r="S228" i="12"/>
  <c r="T228" i="12" s="1"/>
  <c r="S181" i="12"/>
  <c r="T181" i="12" s="1"/>
  <c r="S231" i="12"/>
  <c r="T231" i="12" s="1"/>
  <c r="S70" i="12"/>
  <c r="T70" i="12" s="1"/>
  <c r="S177" i="12"/>
  <c r="T177" i="12" s="1"/>
  <c r="S75" i="12"/>
  <c r="T75" i="12" s="1"/>
  <c r="S234" i="12"/>
  <c r="T234" i="12" s="1"/>
  <c r="S173" i="12"/>
  <c r="S188" i="12"/>
  <c r="T188" i="12" s="1"/>
  <c r="S148" i="12"/>
  <c r="T148" i="12" s="1"/>
  <c r="S214" i="12"/>
  <c r="T214" i="12" s="1"/>
  <c r="S42" i="12"/>
  <c r="T42" i="12" s="1"/>
  <c r="S240" i="12"/>
  <c r="T240" i="12" s="1"/>
  <c r="S102" i="12"/>
  <c r="T102" i="12" s="1"/>
  <c r="Q161" i="12"/>
  <c r="S146" i="12"/>
  <c r="T146" i="12" s="1"/>
  <c r="S205" i="12"/>
  <c r="T205" i="12" s="1"/>
  <c r="S254" i="12"/>
  <c r="T254" i="12" s="1"/>
  <c r="S167" i="12"/>
  <c r="T167" i="12" s="1"/>
  <c r="S195" i="12"/>
  <c r="T195" i="12" s="1"/>
  <c r="S94" i="12"/>
  <c r="T94" i="12" s="1"/>
  <c r="S73" i="12"/>
  <c r="T73" i="12" s="1"/>
  <c r="S249" i="12"/>
  <c r="T249" i="12" s="1"/>
  <c r="S76" i="12"/>
  <c r="T76" i="12" s="1"/>
  <c r="S220" i="12"/>
  <c r="T220" i="12" s="1"/>
  <c r="S52" i="12"/>
  <c r="T52" i="12" s="1"/>
  <c r="S36" i="12"/>
  <c r="T36" i="12" s="1"/>
  <c r="S218" i="12"/>
  <c r="T218" i="12" s="1"/>
  <c r="S97" i="12"/>
  <c r="T97" i="12" s="1"/>
  <c r="S103" i="12"/>
  <c r="T103" i="12" s="1"/>
  <c r="S54" i="12"/>
  <c r="T54" i="12" s="1"/>
  <c r="S255" i="12"/>
  <c r="T255" i="12" s="1"/>
  <c r="S207" i="12"/>
  <c r="T207" i="12" s="1"/>
  <c r="S110" i="12"/>
  <c r="S37" i="12"/>
  <c r="T37" i="12" s="1"/>
  <c r="S126" i="12"/>
  <c r="T126" i="12" s="1"/>
  <c r="S69" i="12"/>
  <c r="T69" i="12" s="1"/>
  <c r="S257" i="12"/>
  <c r="T257" i="12" s="1"/>
  <c r="S210" i="12"/>
  <c r="T210" i="12" s="1"/>
  <c r="S174" i="12"/>
  <c r="T174" i="12" s="1"/>
  <c r="S78" i="12"/>
  <c r="T78" i="12" s="1"/>
  <c r="S124" i="12"/>
  <c r="T124" i="12" s="1"/>
  <c r="S115" i="12"/>
  <c r="T115" i="12" s="1"/>
  <c r="S233" i="12"/>
  <c r="T233" i="12" s="1"/>
  <c r="Q160" i="12"/>
  <c r="S248" i="12"/>
  <c r="T248" i="12" s="1"/>
  <c r="S206" i="12"/>
  <c r="T206" i="12" s="1"/>
  <c r="S253" i="12"/>
  <c r="T253" i="12" s="1"/>
  <c r="S200" i="12"/>
  <c r="T200" i="12" s="1"/>
  <c r="S227" i="12"/>
  <c r="T227" i="12" s="1"/>
  <c r="S182" i="12"/>
  <c r="T182" i="12" s="1"/>
  <c r="S55" i="12"/>
  <c r="T55" i="12" s="1"/>
  <c r="S232" i="12"/>
  <c r="T232" i="12" s="1"/>
  <c r="S79" i="12"/>
  <c r="T79" i="12" s="1"/>
  <c r="S123" i="12"/>
  <c r="S168" i="12"/>
  <c r="T168" i="12" s="1"/>
  <c r="S122" i="12"/>
  <c r="T122" i="12" s="1"/>
  <c r="S187" i="12"/>
  <c r="T187" i="12" s="1"/>
  <c r="S88" i="12"/>
  <c r="T88" i="12" s="1"/>
  <c r="S266" i="12"/>
  <c r="S192" i="12"/>
  <c r="T192" i="12" s="1"/>
  <c r="S32" i="12"/>
  <c r="S247" i="12"/>
  <c r="T247" i="12" s="1"/>
  <c r="S256" i="12"/>
  <c r="T256" i="12" s="1"/>
  <c r="S209" i="12"/>
  <c r="T209" i="12" s="1"/>
  <c r="S165" i="12"/>
  <c r="T165" i="12" s="1"/>
  <c r="S64" i="12"/>
  <c r="T64" i="12" s="1"/>
  <c r="S191" i="12"/>
  <c r="T191" i="12" s="1"/>
  <c r="S65" i="12"/>
  <c r="T65" i="12" s="1"/>
  <c r="S150" i="12"/>
  <c r="T150" i="12" s="1"/>
  <c r="S128" i="12"/>
  <c r="T128" i="12" s="1"/>
  <c r="V219" i="12"/>
  <c r="S127" i="12"/>
  <c r="T127" i="12" s="1"/>
  <c r="S131" i="12"/>
  <c r="T131" i="12" s="1"/>
  <c r="S117" i="12"/>
  <c r="T117" i="12" s="1"/>
  <c r="S49" i="12"/>
  <c r="T49" i="12" s="1"/>
  <c r="S95" i="12"/>
  <c r="T95" i="12" s="1"/>
  <c r="S48" i="12"/>
  <c r="T48" i="12" s="1"/>
  <c r="S241" i="12"/>
  <c r="T241" i="12" s="1"/>
  <c r="S57" i="12"/>
  <c r="T57" i="12" s="1"/>
  <c r="S104" i="12"/>
  <c r="T104" i="12" s="1"/>
  <c r="U220" i="12"/>
  <c r="V220" i="12" s="1"/>
  <c r="S152" i="12"/>
  <c r="T152" i="12" s="1"/>
  <c r="O149" i="12"/>
  <c r="Q149" i="12" s="1"/>
  <c r="P166" i="12"/>
  <c r="R161" i="12"/>
  <c r="S213" i="12"/>
  <c r="O194" i="12"/>
  <c r="Q194" i="12" s="1"/>
  <c r="P239" i="12"/>
  <c r="P77" i="12"/>
  <c r="S153" i="12"/>
  <c r="T153" i="12" s="1"/>
  <c r="P105" i="12"/>
  <c r="P251" i="12"/>
  <c r="O113" i="12"/>
  <c r="M151" i="12"/>
  <c r="P262" i="12"/>
  <c r="R160" i="12"/>
  <c r="S164" i="12"/>
  <c r="P235" i="12"/>
  <c r="S114" i="12"/>
  <c r="T114" i="12" s="1"/>
  <c r="R111" i="12"/>
  <c r="S28" i="12"/>
  <c r="T28" i="12" s="1"/>
  <c r="U254" i="12"/>
  <c r="V254" i="12" s="1"/>
  <c r="Q163" i="12"/>
  <c r="R22" i="12"/>
  <c r="M144" i="12"/>
  <c r="N144" i="12" s="1"/>
  <c r="Q22" i="12"/>
  <c r="T38" i="12"/>
  <c r="T80" i="12"/>
  <c r="T147" i="12"/>
  <c r="T237" i="12"/>
  <c r="T189" i="12"/>
  <c r="T225" i="12"/>
  <c r="T215" i="12"/>
  <c r="T183" i="12"/>
  <c r="T196" i="12"/>
  <c r="T98" i="12"/>
  <c r="M222" i="12"/>
  <c r="N222" i="12" s="1"/>
  <c r="M53" i="12"/>
  <c r="N53" i="12" s="1"/>
  <c r="M243" i="12"/>
  <c r="N243" i="12" s="1"/>
  <c r="M77" i="12"/>
  <c r="N77" i="12" s="1"/>
  <c r="T62" i="12"/>
  <c r="T85" i="12"/>
  <c r="T84" i="12"/>
  <c r="T47" i="12"/>
  <c r="T250" i="12"/>
  <c r="T199" i="12"/>
  <c r="T184" i="12"/>
  <c r="P252" i="12"/>
  <c r="R252" i="12"/>
  <c r="P22" i="12"/>
  <c r="P40" i="12"/>
  <c r="R40" i="12"/>
  <c r="P125" i="12"/>
  <c r="R125" i="12"/>
  <c r="P157" i="12"/>
  <c r="O156" i="12"/>
  <c r="Q156" i="12" s="1"/>
  <c r="R239" i="12"/>
  <c r="P226" i="12"/>
  <c r="R226" i="12"/>
  <c r="P203" i="12"/>
  <c r="O202" i="12"/>
  <c r="Q202" i="12" s="1"/>
  <c r="R203" i="12"/>
  <c r="O222" i="12"/>
  <c r="Q222" i="12" s="1"/>
  <c r="P208" i="12"/>
  <c r="R208" i="12"/>
  <c r="P109" i="12"/>
  <c r="O108" i="12"/>
  <c r="Q108" i="12" s="1"/>
  <c r="P61" i="12"/>
  <c r="O60" i="12"/>
  <c r="Q60" i="12" s="1"/>
  <c r="R61" i="12"/>
  <c r="R212" i="12"/>
  <c r="P68" i="12"/>
  <c r="R68" i="12"/>
  <c r="P45" i="12"/>
  <c r="O44" i="12"/>
  <c r="Q44" i="12" s="1"/>
  <c r="R45" i="12"/>
  <c r="P245" i="12"/>
  <c r="R245" i="12"/>
  <c r="P219" i="12"/>
  <c r="R219" i="12"/>
  <c r="P197" i="12"/>
  <c r="R197" i="12"/>
  <c r="P172" i="12"/>
  <c r="R172" i="12"/>
  <c r="P259" i="12"/>
  <c r="O258" i="12"/>
  <c r="Q258" i="12" s="1"/>
  <c r="P50" i="12"/>
  <c r="R265" i="12"/>
  <c r="P101" i="12"/>
  <c r="O99" i="12"/>
  <c r="Q99" i="12" s="1"/>
  <c r="R101" i="12"/>
  <c r="P268" i="12"/>
  <c r="O267" i="12"/>
  <c r="Q267" i="12" s="1"/>
  <c r="P176" i="12"/>
  <c r="O175" i="12"/>
  <c r="Q175" i="12" s="1"/>
  <c r="R176" i="12"/>
  <c r="P30" i="12"/>
  <c r="R30" i="12"/>
  <c r="P145" i="12"/>
  <c r="O144" i="12"/>
  <c r="Q144" i="12" s="1"/>
  <c r="R145" i="12"/>
  <c r="R251" i="12"/>
  <c r="P83" i="12"/>
  <c r="O82" i="12"/>
  <c r="Q82" i="12" s="1"/>
  <c r="R83" i="12"/>
  <c r="P230" i="12"/>
  <c r="O229" i="12"/>
  <c r="Q229" i="12" s="1"/>
  <c r="R230" i="12"/>
  <c r="P186" i="12"/>
  <c r="O185" i="12"/>
  <c r="Q185" i="12" s="1"/>
  <c r="R186" i="12"/>
  <c r="R163" i="12"/>
  <c r="O243" i="12"/>
  <c r="Q243" i="12" s="1"/>
  <c r="P130" i="12"/>
  <c r="R130" i="12"/>
  <c r="R235" i="12"/>
  <c r="P116" i="12"/>
  <c r="R116" i="12"/>
  <c r="O169" i="12"/>
  <c r="Q169" i="12" s="1"/>
  <c r="P96" i="12"/>
  <c r="R96" i="12"/>
  <c r="P151" i="12"/>
  <c r="R151" i="12"/>
  <c r="P27" i="12"/>
  <c r="O26" i="12"/>
  <c r="Q26" i="12" s="1"/>
  <c r="R27" i="12"/>
  <c r="R77" i="12"/>
  <c r="P56" i="12"/>
  <c r="R56" i="12"/>
  <c r="P53" i="12"/>
  <c r="R53" i="12"/>
  <c r="P35" i="12"/>
  <c r="O34" i="12"/>
  <c r="Q34" i="12" s="1"/>
  <c r="R35" i="12"/>
  <c r="T39" i="12"/>
  <c r="R262" i="12"/>
  <c r="T238" i="12"/>
  <c r="P190" i="12"/>
  <c r="R190" i="12"/>
  <c r="R109" i="12"/>
  <c r="P121" i="12"/>
  <c r="O120" i="12"/>
  <c r="Q120" i="12" s="1"/>
  <c r="R121" i="12"/>
  <c r="R166" i="12"/>
  <c r="P86" i="12"/>
  <c r="R86" i="12"/>
  <c r="P212" i="12"/>
  <c r="O211" i="12"/>
  <c r="Q211" i="12" s="1"/>
  <c r="P92" i="12"/>
  <c r="O91" i="12"/>
  <c r="Q91" i="12" s="1"/>
  <c r="R92" i="12"/>
  <c r="S155" i="12"/>
  <c r="T155" i="12" s="1"/>
  <c r="T67" i="12"/>
  <c r="P163" i="12"/>
  <c r="R157" i="12"/>
  <c r="R259" i="12"/>
  <c r="T260" i="12"/>
  <c r="P265" i="12"/>
  <c r="O264" i="12"/>
  <c r="Q264" i="12" s="1"/>
  <c r="T72" i="12"/>
  <c r="T204" i="12"/>
  <c r="T132" i="12"/>
  <c r="R268" i="12"/>
  <c r="R105" i="12"/>
  <c r="M267" i="12"/>
  <c r="N267" i="12" s="1"/>
  <c r="N268" i="12"/>
  <c r="N97" i="12"/>
  <c r="M96" i="12"/>
  <c r="N96" i="12" s="1"/>
  <c r="M92" i="12"/>
  <c r="N93" i="12"/>
  <c r="M258" i="12"/>
  <c r="N258" i="12" s="1"/>
  <c r="N259" i="12"/>
  <c r="M61" i="12"/>
  <c r="N62" i="12"/>
  <c r="M109" i="12"/>
  <c r="N110" i="12"/>
  <c r="M251" i="12"/>
  <c r="N251" i="12" s="1"/>
  <c r="N252" i="12"/>
  <c r="M45" i="12"/>
  <c r="M101" i="12"/>
  <c r="N102" i="12"/>
  <c r="M68" i="12"/>
  <c r="N68" i="12" s="1"/>
  <c r="N69" i="12"/>
  <c r="M83" i="12"/>
  <c r="N84" i="12"/>
  <c r="M22" i="12"/>
  <c r="N22" i="12" s="1"/>
  <c r="M175" i="12"/>
  <c r="N175" i="12" s="1"/>
  <c r="N176" i="12"/>
  <c r="N158" i="12"/>
  <c r="M157" i="12"/>
  <c r="M50" i="12"/>
  <c r="M40" i="12"/>
  <c r="N40" i="12" s="1"/>
  <c r="N41" i="12"/>
  <c r="N152" i="12"/>
  <c r="M185" i="12"/>
  <c r="N185" i="12" s="1"/>
  <c r="N186" i="12"/>
  <c r="M145" i="12"/>
  <c r="N145" i="12" s="1"/>
  <c r="M194" i="12"/>
  <c r="N194" i="12" s="1"/>
  <c r="N197" i="12"/>
  <c r="M116" i="12"/>
  <c r="N117" i="12"/>
  <c r="N31" i="12"/>
  <c r="M30" i="12"/>
  <c r="N30" i="12" s="1"/>
  <c r="M105" i="12"/>
  <c r="N105" i="12" s="1"/>
  <c r="N106" i="12"/>
  <c r="M264" i="12"/>
  <c r="N264" i="12" s="1"/>
  <c r="N265" i="12"/>
  <c r="N163" i="12"/>
  <c r="M169" i="12"/>
  <c r="N169" i="12" s="1"/>
  <c r="N203" i="12"/>
  <c r="M202" i="12"/>
  <c r="M229" i="12"/>
  <c r="N229" i="12" s="1"/>
  <c r="N230" i="12"/>
  <c r="M35" i="12"/>
  <c r="N36" i="12"/>
  <c r="M86" i="12"/>
  <c r="N86" i="12" s="1"/>
  <c r="N87" i="12"/>
  <c r="N126" i="12"/>
  <c r="M125" i="12"/>
  <c r="N125" i="12" s="1"/>
  <c r="N57" i="12"/>
  <c r="M56" i="12"/>
  <c r="N56" i="12" s="1"/>
  <c r="M121" i="12"/>
  <c r="N122" i="12"/>
  <c r="N212" i="12"/>
  <c r="M211" i="12"/>
  <c r="N28" i="12"/>
  <c r="M27" i="12"/>
  <c r="AE134" i="4"/>
  <c r="AL134" i="4"/>
  <c r="AD108" i="4"/>
  <c r="AD16" i="4" s="1"/>
  <c r="AC108" i="4"/>
  <c r="AC16" i="4" s="1"/>
  <c r="AB108" i="4"/>
  <c r="AB16" i="4" s="1"/>
  <c r="AA108" i="4"/>
  <c r="AA16" i="4" s="1"/>
  <c r="Z108" i="4"/>
  <c r="Z16" i="4" s="1"/>
  <c r="U108" i="4"/>
  <c r="U16" i="4" s="1"/>
  <c r="P108" i="4"/>
  <c r="AD107" i="4"/>
  <c r="AD15" i="4" s="1"/>
  <c r="AC107" i="4"/>
  <c r="AC15" i="4" s="1"/>
  <c r="AB107" i="4"/>
  <c r="AB15" i="4" s="1"/>
  <c r="AA107" i="4"/>
  <c r="AA15" i="4" s="1"/>
  <c r="U107" i="4"/>
  <c r="U15" i="4" s="1"/>
  <c r="P107" i="4"/>
  <c r="AD76" i="4"/>
  <c r="AC76" i="4"/>
  <c r="AB76" i="4"/>
  <c r="AA76" i="4"/>
  <c r="Z76" i="4"/>
  <c r="U76" i="4"/>
  <c r="P76" i="4"/>
  <c r="AC17" i="4"/>
  <c r="AB17" i="4"/>
  <c r="AA17" i="4"/>
  <c r="Z17" i="4"/>
  <c r="U17" i="4"/>
  <c r="P17" i="4"/>
  <c r="J76" i="4"/>
  <c r="I107" i="4"/>
  <c r="I15" i="4" s="1"/>
  <c r="J107" i="4"/>
  <c r="J15" i="4" s="1"/>
  <c r="K107" i="4"/>
  <c r="K15" i="4" s="1"/>
  <c r="I108" i="4"/>
  <c r="I16" i="4" s="1"/>
  <c r="J108" i="4"/>
  <c r="K108" i="4"/>
  <c r="G107" i="4"/>
  <c r="G15" i="4" s="1"/>
  <c r="G108" i="4"/>
  <c r="G16" i="4" s="1"/>
  <c r="I17" i="4"/>
  <c r="K17" i="4"/>
  <c r="O17" i="12" l="1"/>
  <c r="O17" i="22"/>
  <c r="M18" i="22"/>
  <c r="N18" i="22" s="1"/>
  <c r="M18" i="12"/>
  <c r="N18" i="12" s="1"/>
  <c r="M17" i="22"/>
  <c r="N17" i="22" s="1"/>
  <c r="M17" i="12"/>
  <c r="N17" i="12" s="1"/>
  <c r="O18" i="22"/>
  <c r="O18" i="12"/>
  <c r="S26" i="22"/>
  <c r="S21" i="22" s="1"/>
  <c r="S159" i="22"/>
  <c r="T159" i="22" s="1"/>
  <c r="S120" i="22"/>
  <c r="T120" i="22" s="1"/>
  <c r="S202" i="22"/>
  <c r="T202" i="22" s="1"/>
  <c r="R221" i="22"/>
  <c r="S264" i="22"/>
  <c r="T264" i="22" s="1"/>
  <c r="S222" i="22"/>
  <c r="T222" i="22" s="1"/>
  <c r="T160" i="22"/>
  <c r="S267" i="22"/>
  <c r="T267" i="22" s="1"/>
  <c r="S185" i="22"/>
  <c r="T185" i="22" s="1"/>
  <c r="S44" i="22"/>
  <c r="T44" i="22" s="1"/>
  <c r="S169" i="22"/>
  <c r="T169" i="22" s="1"/>
  <c r="S108" i="22"/>
  <c r="T108" i="22" s="1"/>
  <c r="M112" i="22"/>
  <c r="N112" i="22" s="1"/>
  <c r="P193" i="22"/>
  <c r="Q193" i="22"/>
  <c r="R143" i="22"/>
  <c r="S144" i="22"/>
  <c r="T144" i="22" s="1"/>
  <c r="S34" i="22"/>
  <c r="T34" i="22" s="1"/>
  <c r="R33" i="22"/>
  <c r="Q162" i="22"/>
  <c r="S91" i="22"/>
  <c r="T91" i="22" s="1"/>
  <c r="R90" i="22"/>
  <c r="S82" i="22"/>
  <c r="T82" i="22" s="1"/>
  <c r="R81" i="22"/>
  <c r="Q221" i="22"/>
  <c r="P221" i="22"/>
  <c r="S194" i="22"/>
  <c r="T194" i="22" s="1"/>
  <c r="R193" i="22"/>
  <c r="M81" i="22"/>
  <c r="N81" i="22" s="1"/>
  <c r="N82" i="22"/>
  <c r="S211" i="22"/>
  <c r="T211" i="22" s="1"/>
  <c r="S60" i="22"/>
  <c r="T60" i="22" s="1"/>
  <c r="R59" i="22"/>
  <c r="P59" i="22"/>
  <c r="Q59" i="22"/>
  <c r="Q81" i="22"/>
  <c r="P81" i="22"/>
  <c r="P242" i="22"/>
  <c r="Q242" i="22"/>
  <c r="S242" i="22" s="1"/>
  <c r="T242" i="22" s="1"/>
  <c r="R112" i="22"/>
  <c r="S112" i="22" s="1"/>
  <c r="T112" i="22" s="1"/>
  <c r="S113" i="22"/>
  <c r="T113" i="22" s="1"/>
  <c r="M90" i="22"/>
  <c r="N90" i="22" s="1"/>
  <c r="N91" i="22"/>
  <c r="M59" i="22"/>
  <c r="N59" i="22" s="1"/>
  <c r="N60" i="22"/>
  <c r="S258" i="22"/>
  <c r="T258" i="22" s="1"/>
  <c r="S175" i="22"/>
  <c r="T175" i="22" s="1"/>
  <c r="P33" i="22"/>
  <c r="Q33" i="22"/>
  <c r="Q21" i="22"/>
  <c r="S99" i="22"/>
  <c r="T99" i="22" s="1"/>
  <c r="S229" i="22"/>
  <c r="T229" i="22" s="1"/>
  <c r="P90" i="22"/>
  <c r="Q90" i="22"/>
  <c r="N151" i="22"/>
  <c r="M149" i="22"/>
  <c r="N34" i="22"/>
  <c r="M33" i="22"/>
  <c r="N33" i="22" s="1"/>
  <c r="Q143" i="22"/>
  <c r="P143" i="22"/>
  <c r="S156" i="22"/>
  <c r="T156" i="22" s="1"/>
  <c r="R162" i="22"/>
  <c r="R21" i="22"/>
  <c r="M21" i="22"/>
  <c r="N21" i="22" s="1"/>
  <c r="T22" i="22"/>
  <c r="T32" i="12"/>
  <c r="T173" i="12"/>
  <c r="T171" i="12"/>
  <c r="T123" i="12"/>
  <c r="T23" i="12"/>
  <c r="Q17" i="4"/>
  <c r="S17" i="4" s="1"/>
  <c r="P15" i="4"/>
  <c r="Q107" i="4"/>
  <c r="Q15" i="4" s="1"/>
  <c r="Q76" i="4"/>
  <c r="S76" i="4" s="1"/>
  <c r="P16" i="4"/>
  <c r="Q108" i="4"/>
  <c r="Q16" i="4" s="1"/>
  <c r="S186" i="12"/>
  <c r="T186" i="12" s="1"/>
  <c r="S252" i="12"/>
  <c r="T252" i="12" s="1"/>
  <c r="S45" i="12"/>
  <c r="T45" i="12" s="1"/>
  <c r="S92" i="12"/>
  <c r="T92" i="12" s="1"/>
  <c r="S259" i="12"/>
  <c r="S96" i="12"/>
  <c r="T96" i="12" s="1"/>
  <c r="S53" i="12"/>
  <c r="T53" i="12" s="1"/>
  <c r="S145" i="12"/>
  <c r="S219" i="12"/>
  <c r="T219" i="12" s="1"/>
  <c r="S86" i="12"/>
  <c r="T86" i="12" s="1"/>
  <c r="S212" i="12"/>
  <c r="T212" i="12" s="1"/>
  <c r="S226" i="12"/>
  <c r="S160" i="12"/>
  <c r="Q159" i="12"/>
  <c r="S176" i="12"/>
  <c r="J16" i="4"/>
  <c r="S230" i="12"/>
  <c r="S101" i="12"/>
  <c r="S68" i="12"/>
  <c r="T68" i="12" s="1"/>
  <c r="K16" i="4"/>
  <c r="S203" i="12"/>
  <c r="T203" i="12" s="1"/>
  <c r="S40" i="12"/>
  <c r="T40" i="12" s="1"/>
  <c r="S121" i="12"/>
  <c r="T121" i="12" s="1"/>
  <c r="S35" i="12"/>
  <c r="T35" i="12" s="1"/>
  <c r="S151" i="12"/>
  <c r="S83" i="12"/>
  <c r="S172" i="12"/>
  <c r="S208" i="12"/>
  <c r="T208" i="12" s="1"/>
  <c r="P113" i="12"/>
  <c r="S161" i="12"/>
  <c r="T161" i="12" s="1"/>
  <c r="P149" i="12"/>
  <c r="S61" i="12"/>
  <c r="T61" i="12" s="1"/>
  <c r="S190" i="12"/>
  <c r="T190" i="12" s="1"/>
  <c r="S56" i="12"/>
  <c r="T56" i="12" s="1"/>
  <c r="S27" i="12"/>
  <c r="T27" i="12" s="1"/>
  <c r="S130" i="12"/>
  <c r="T130" i="12" s="1"/>
  <c r="S30" i="12"/>
  <c r="T30" i="12" s="1"/>
  <c r="S125" i="12"/>
  <c r="T125" i="12" s="1"/>
  <c r="AF134" i="4"/>
  <c r="AH134" i="4" s="1"/>
  <c r="S105" i="12"/>
  <c r="T105" i="12" s="1"/>
  <c r="S166" i="12"/>
  <c r="T166" i="12" s="1"/>
  <c r="S262" i="12"/>
  <c r="T262" i="12" s="1"/>
  <c r="S235" i="12"/>
  <c r="T235" i="12" s="1"/>
  <c r="P194" i="12"/>
  <c r="S251" i="12"/>
  <c r="T251" i="12" s="1"/>
  <c r="T213" i="12"/>
  <c r="S239" i="12"/>
  <c r="T239" i="12" s="1"/>
  <c r="P120" i="12"/>
  <c r="R113" i="12"/>
  <c r="S116" i="12"/>
  <c r="T116" i="12" s="1"/>
  <c r="P229" i="12"/>
  <c r="R264" i="12"/>
  <c r="S265" i="12"/>
  <c r="T265" i="12" s="1"/>
  <c r="R156" i="12"/>
  <c r="S157" i="12"/>
  <c r="T157" i="12" s="1"/>
  <c r="S77" i="12"/>
  <c r="T77" i="12" s="1"/>
  <c r="P258" i="12"/>
  <c r="P44" i="12"/>
  <c r="P202" i="12"/>
  <c r="R267" i="12"/>
  <c r="S268" i="12"/>
  <c r="T268" i="12" s="1"/>
  <c r="R108" i="12"/>
  <c r="S109" i="12"/>
  <c r="T109" i="12" s="1"/>
  <c r="P169" i="12"/>
  <c r="P175" i="12"/>
  <c r="R194" i="12"/>
  <c r="S197" i="12"/>
  <c r="R243" i="12"/>
  <c r="S245" i="12"/>
  <c r="P99" i="12"/>
  <c r="P108" i="12"/>
  <c r="P264" i="12"/>
  <c r="P26" i="12"/>
  <c r="Q21" i="12"/>
  <c r="P185" i="12"/>
  <c r="P267" i="12"/>
  <c r="P156" i="12"/>
  <c r="S111" i="12"/>
  <c r="T111" i="12" s="1"/>
  <c r="T266" i="12"/>
  <c r="S22" i="12"/>
  <c r="T22" i="12" s="1"/>
  <c r="T269" i="12"/>
  <c r="Q113" i="12"/>
  <c r="S163" i="12"/>
  <c r="T163" i="12" s="1"/>
  <c r="T164" i="12"/>
  <c r="T158" i="12"/>
  <c r="T110" i="12"/>
  <c r="T263" i="12"/>
  <c r="R258" i="12"/>
  <c r="R211" i="12"/>
  <c r="O21" i="12"/>
  <c r="O162" i="12"/>
  <c r="R149" i="12"/>
  <c r="R169" i="12"/>
  <c r="R120" i="12"/>
  <c r="P34" i="12"/>
  <c r="O33" i="12"/>
  <c r="Q33" i="12" s="1"/>
  <c r="R34" i="12"/>
  <c r="R185" i="12"/>
  <c r="R229" i="12"/>
  <c r="R82" i="12"/>
  <c r="R144" i="12"/>
  <c r="R175" i="12"/>
  <c r="O193" i="12"/>
  <c r="Q193" i="12" s="1"/>
  <c r="R60" i="12"/>
  <c r="P222" i="12"/>
  <c r="O221" i="12"/>
  <c r="Q221" i="12" s="1"/>
  <c r="O112" i="12"/>
  <c r="R91" i="12"/>
  <c r="R26" i="12"/>
  <c r="R99" i="12"/>
  <c r="R202" i="12"/>
  <c r="R222" i="12"/>
  <c r="P91" i="12"/>
  <c r="O90" i="12"/>
  <c r="Q90" i="12" s="1"/>
  <c r="P211" i="12"/>
  <c r="P243" i="12"/>
  <c r="O242" i="12"/>
  <c r="Q242" i="12" s="1"/>
  <c r="P82" i="12"/>
  <c r="O81" i="12"/>
  <c r="Q81" i="12" s="1"/>
  <c r="P144" i="12"/>
  <c r="O143" i="12"/>
  <c r="Q143" i="12" s="1"/>
  <c r="P60" i="12"/>
  <c r="O59" i="12"/>
  <c r="Q59" i="12" s="1"/>
  <c r="N211" i="12"/>
  <c r="M193" i="12"/>
  <c r="N193" i="12" s="1"/>
  <c r="N202" i="12"/>
  <c r="M221" i="12"/>
  <c r="N221" i="12" s="1"/>
  <c r="M113" i="12"/>
  <c r="N113" i="12" s="1"/>
  <c r="N116" i="12"/>
  <c r="M149" i="12"/>
  <c r="N151" i="12"/>
  <c r="M82" i="12"/>
  <c r="N83" i="12"/>
  <c r="M26" i="12"/>
  <c r="N27" i="12"/>
  <c r="N157" i="12"/>
  <c r="M156" i="12"/>
  <c r="N156" i="12" s="1"/>
  <c r="M108" i="12"/>
  <c r="N108" i="12" s="1"/>
  <c r="N109" i="12"/>
  <c r="N92" i="12"/>
  <c r="M91" i="12"/>
  <c r="M120" i="12"/>
  <c r="N121" i="12"/>
  <c r="N35" i="12"/>
  <c r="M34" i="12"/>
  <c r="M162" i="12"/>
  <c r="M242" i="12"/>
  <c r="N242" i="12" s="1"/>
  <c r="M44" i="12"/>
  <c r="N44" i="12" s="1"/>
  <c r="N45" i="12"/>
  <c r="M99" i="12"/>
  <c r="N99" i="12" s="1"/>
  <c r="N101" i="12"/>
  <c r="M60" i="12"/>
  <c r="N61" i="12"/>
  <c r="AI108" i="4"/>
  <c r="I106" i="4"/>
  <c r="K106" i="4"/>
  <c r="K14" i="4" s="1"/>
  <c r="V17" i="4"/>
  <c r="X17" i="4" s="1"/>
  <c r="AB106" i="4"/>
  <c r="AD106" i="4"/>
  <c r="AC106" i="4"/>
  <c r="AA106" i="4"/>
  <c r="P106" i="4"/>
  <c r="U106" i="4"/>
  <c r="J106" i="4"/>
  <c r="J14" i="4" s="1"/>
  <c r="P18" i="22" l="1"/>
  <c r="M16" i="22"/>
  <c r="N16" i="22" s="1"/>
  <c r="M16" i="12"/>
  <c r="N16" i="12" s="1"/>
  <c r="O16" i="22"/>
  <c r="O16" i="12"/>
  <c r="P18" i="12"/>
  <c r="P17" i="22"/>
  <c r="P17" i="12"/>
  <c r="T26" i="22"/>
  <c r="R159" i="22"/>
  <c r="S221" i="22"/>
  <c r="T221" i="22" s="1"/>
  <c r="S193" i="22"/>
  <c r="T193" i="22" s="1"/>
  <c r="S81" i="22"/>
  <c r="T81" i="22" s="1"/>
  <c r="S59" i="22"/>
  <c r="T59" i="22" s="1"/>
  <c r="S143" i="22"/>
  <c r="T143" i="22" s="1"/>
  <c r="T21" i="22"/>
  <c r="S33" i="22"/>
  <c r="T33" i="22" s="1"/>
  <c r="N149" i="22"/>
  <c r="M143" i="22"/>
  <c r="N143" i="22" s="1"/>
  <c r="S162" i="22"/>
  <c r="T162" i="22" s="1"/>
  <c r="S90" i="22"/>
  <c r="T90" i="22" s="1"/>
  <c r="T172" i="12"/>
  <c r="Q106" i="4"/>
  <c r="Q14" i="4" s="1"/>
  <c r="S159" i="12"/>
  <c r="T159" i="12" s="1"/>
  <c r="T160" i="12"/>
  <c r="S222" i="12"/>
  <c r="T222" i="12" s="1"/>
  <c r="S91" i="12"/>
  <c r="S144" i="12"/>
  <c r="T144" i="12" s="1"/>
  <c r="S34" i="12"/>
  <c r="T34" i="12" s="1"/>
  <c r="S194" i="12"/>
  <c r="T194" i="12" s="1"/>
  <c r="P162" i="12"/>
  <c r="P21" i="12"/>
  <c r="S211" i="12"/>
  <c r="T211" i="12" s="1"/>
  <c r="S243" i="12"/>
  <c r="T243" i="12" s="1"/>
  <c r="AC180" i="4"/>
  <c r="AC14" i="4"/>
  <c r="AD180" i="4"/>
  <c r="AD14" i="4"/>
  <c r="AB180" i="4"/>
  <c r="AB14" i="4"/>
  <c r="U180" i="4"/>
  <c r="U14" i="4"/>
  <c r="P180" i="4"/>
  <c r="P14" i="4"/>
  <c r="AA180" i="4"/>
  <c r="AA14" i="4"/>
  <c r="I180" i="4"/>
  <c r="I14" i="4"/>
  <c r="AI10" i="4"/>
  <c r="AI16" i="4"/>
  <c r="S258" i="12"/>
  <c r="T258" i="12" s="1"/>
  <c r="S169" i="12"/>
  <c r="T169" i="12" s="1"/>
  <c r="S229" i="12"/>
  <c r="T229" i="12" s="1"/>
  <c r="S149" i="12"/>
  <c r="T149" i="12" s="1"/>
  <c r="S113" i="12"/>
  <c r="T113" i="12" s="1"/>
  <c r="R242" i="12"/>
  <c r="S99" i="12"/>
  <c r="T99" i="12" s="1"/>
  <c r="P242" i="12"/>
  <c r="S175" i="12"/>
  <c r="T175" i="12" s="1"/>
  <c r="S185" i="12"/>
  <c r="S267" i="12"/>
  <c r="T267" i="12" s="1"/>
  <c r="S264" i="12"/>
  <c r="T264" i="12" s="1"/>
  <c r="R193" i="12"/>
  <c r="S202" i="12"/>
  <c r="R59" i="12"/>
  <c r="S60" i="12"/>
  <c r="P59" i="12"/>
  <c r="P81" i="12"/>
  <c r="P90" i="12"/>
  <c r="R81" i="12"/>
  <c r="S82" i="12"/>
  <c r="R112" i="12"/>
  <c r="S120" i="12"/>
  <c r="T120" i="12" s="1"/>
  <c r="S108" i="12"/>
  <c r="T108" i="12" s="1"/>
  <c r="R21" i="12"/>
  <c r="S26" i="12"/>
  <c r="S21" i="12" s="1"/>
  <c r="P221" i="12"/>
  <c r="P193" i="12"/>
  <c r="P33" i="12"/>
  <c r="S156" i="12"/>
  <c r="T156" i="12" s="1"/>
  <c r="P143" i="12"/>
  <c r="T101" i="12"/>
  <c r="Q162" i="12"/>
  <c r="T259" i="12"/>
  <c r="T83" i="12"/>
  <c r="T176" i="12"/>
  <c r="T226" i="12"/>
  <c r="T197" i="12"/>
  <c r="T230" i="12"/>
  <c r="Q112" i="12"/>
  <c r="T151" i="12"/>
  <c r="T245" i="12"/>
  <c r="T145" i="12"/>
  <c r="R221" i="12"/>
  <c r="R162" i="12"/>
  <c r="R143" i="12"/>
  <c r="R90" i="12"/>
  <c r="P112" i="12"/>
  <c r="M59" i="12"/>
  <c r="N59" i="12" s="1"/>
  <c r="N60" i="12"/>
  <c r="N82" i="12"/>
  <c r="M81" i="12"/>
  <c r="N81" i="12" s="1"/>
  <c r="N162" i="12"/>
  <c r="M112" i="12"/>
  <c r="N120" i="12"/>
  <c r="M21" i="12"/>
  <c r="N26" i="12"/>
  <c r="N149" i="12"/>
  <c r="M143" i="12"/>
  <c r="N143" i="12" s="1"/>
  <c r="M33" i="12"/>
  <c r="N33" i="12" s="1"/>
  <c r="N34" i="12"/>
  <c r="N91" i="12"/>
  <c r="M90" i="12"/>
  <c r="N90" i="12" s="1"/>
  <c r="P16" i="12" l="1"/>
  <c r="P16" i="22"/>
  <c r="N20" i="12"/>
  <c r="P20" i="12"/>
  <c r="N161" i="12"/>
  <c r="P160" i="12"/>
  <c r="S143" i="12"/>
  <c r="S242" i="12"/>
  <c r="T242" i="12" s="1"/>
  <c r="S221" i="12"/>
  <c r="T221" i="12" s="1"/>
  <c r="S59" i="12"/>
  <c r="T59" i="12" s="1"/>
  <c r="S81" i="12"/>
  <c r="T81" i="12" s="1"/>
  <c r="S193" i="12"/>
  <c r="S90" i="12"/>
  <c r="T90" i="12" s="1"/>
  <c r="T21" i="12"/>
  <c r="S162" i="12"/>
  <c r="T82" i="12"/>
  <c r="S112" i="12"/>
  <c r="T112" i="12" s="1"/>
  <c r="T26" i="12"/>
  <c r="T91" i="12"/>
  <c r="T202" i="12"/>
  <c r="T185" i="12"/>
  <c r="T60" i="12"/>
  <c r="R159" i="12"/>
  <c r="P111" i="12"/>
  <c r="P159" i="12"/>
  <c r="P161" i="12"/>
  <c r="N21" i="12"/>
  <c r="N159" i="12"/>
  <c r="N112" i="12"/>
  <c r="N160" i="12"/>
  <c r="T162" i="12" l="1"/>
  <c r="T193" i="12"/>
  <c r="T143" i="12"/>
  <c r="N111" i="12"/>
  <c r="G106" i="4" l="1"/>
  <c r="G14" i="4" s="1"/>
  <c r="G76" i="4"/>
  <c r="AK178" i="4" l="1"/>
  <c r="AI178" i="4"/>
  <c r="V178" i="4"/>
  <c r="X178" i="4" s="1"/>
  <c r="S178" i="4"/>
  <c r="N178" i="4"/>
  <c r="AK177" i="4"/>
  <c r="AI177" i="4"/>
  <c r="V177" i="4"/>
  <c r="X177" i="4" s="1"/>
  <c r="S177" i="4"/>
  <c r="N177" i="4"/>
  <c r="AK176" i="4"/>
  <c r="AI176" i="4"/>
  <c r="V176" i="4"/>
  <c r="S176" i="4"/>
  <c r="N176" i="4"/>
  <c r="AK175" i="4"/>
  <c r="AI175" i="4"/>
  <c r="V175" i="4"/>
  <c r="X175" i="4" s="1"/>
  <c r="S175" i="4"/>
  <c r="N175" i="4"/>
  <c r="O175" i="4" s="1"/>
  <c r="AK174" i="4"/>
  <c r="AI174" i="4"/>
  <c r="V174" i="4"/>
  <c r="X174" i="4" s="1"/>
  <c r="S174" i="4"/>
  <c r="N174" i="4"/>
  <c r="AK173" i="4"/>
  <c r="AI173" i="4"/>
  <c r="S173" i="4"/>
  <c r="N173" i="4"/>
  <c r="AK172" i="4"/>
  <c r="AI172" i="4"/>
  <c r="S172" i="4"/>
  <c r="N172" i="4"/>
  <c r="AK171" i="4"/>
  <c r="AI171" i="4"/>
  <c r="V171" i="4"/>
  <c r="X171" i="4" s="1"/>
  <c r="S171" i="4"/>
  <c r="N171" i="4"/>
  <c r="T171" i="4" s="1"/>
  <c r="S170" i="4"/>
  <c r="N170" i="4"/>
  <c r="AK169" i="4"/>
  <c r="AI169" i="4"/>
  <c r="V169" i="4"/>
  <c r="X169" i="4" s="1"/>
  <c r="S169" i="4"/>
  <c r="N169" i="4"/>
  <c r="T169" i="4" s="1"/>
  <c r="AK168" i="4"/>
  <c r="AI168" i="4"/>
  <c r="X168" i="4"/>
  <c r="S168" i="4"/>
  <c r="N168" i="4"/>
  <c r="AK167" i="4"/>
  <c r="AI167" i="4"/>
  <c r="V167" i="4"/>
  <c r="X167" i="4" s="1"/>
  <c r="S167" i="4"/>
  <c r="N167" i="4"/>
  <c r="AK166" i="4"/>
  <c r="AI166" i="4"/>
  <c r="V166" i="4"/>
  <c r="X166" i="4" s="1"/>
  <c r="S166" i="4"/>
  <c r="N166" i="4"/>
  <c r="AK165" i="4"/>
  <c r="AI165" i="4"/>
  <c r="V165" i="4"/>
  <c r="X165" i="4" s="1"/>
  <c r="S165" i="4"/>
  <c r="N165" i="4"/>
  <c r="Y165" i="4" s="1"/>
  <c r="AK164" i="4"/>
  <c r="AI164" i="4"/>
  <c r="V164" i="4"/>
  <c r="X164" i="4" s="1"/>
  <c r="S164" i="4"/>
  <c r="N164" i="4"/>
  <c r="AK163" i="4"/>
  <c r="AI163" i="4"/>
  <c r="V163" i="4"/>
  <c r="X163" i="4" s="1"/>
  <c r="S163" i="4"/>
  <c r="N163" i="4"/>
  <c r="AK162" i="4"/>
  <c r="AI162" i="4"/>
  <c r="V162" i="4"/>
  <c r="X162" i="4" s="1"/>
  <c r="S162" i="4"/>
  <c r="N162" i="4"/>
  <c r="AK161" i="4"/>
  <c r="AI161" i="4"/>
  <c r="V161" i="4"/>
  <c r="X161" i="4" s="1"/>
  <c r="S161" i="4"/>
  <c r="N161" i="4"/>
  <c r="AK160" i="4"/>
  <c r="AI160" i="4"/>
  <c r="V160" i="4"/>
  <c r="X160" i="4" s="1"/>
  <c r="S160" i="4"/>
  <c r="N160" i="4"/>
  <c r="T160" i="4" s="1"/>
  <c r="AK159" i="4"/>
  <c r="AI159" i="4"/>
  <c r="V159" i="4"/>
  <c r="X159" i="4" s="1"/>
  <c r="S159" i="4"/>
  <c r="N159" i="4"/>
  <c r="T159" i="4" s="1"/>
  <c r="AK158" i="4"/>
  <c r="AI158" i="4"/>
  <c r="V158" i="4"/>
  <c r="X158" i="4" s="1"/>
  <c r="S158" i="4"/>
  <c r="N158" i="4"/>
  <c r="AK157" i="4"/>
  <c r="AI157" i="4"/>
  <c r="S157" i="4"/>
  <c r="N157" i="4"/>
  <c r="AK156" i="4"/>
  <c r="AI156" i="4"/>
  <c r="S156" i="4"/>
  <c r="N156" i="4"/>
  <c r="AK155" i="4"/>
  <c r="AI155" i="4"/>
  <c r="V155" i="4"/>
  <c r="X155" i="4" s="1"/>
  <c r="S155" i="4"/>
  <c r="N155" i="4"/>
  <c r="T155" i="4" s="1"/>
  <c r="AK154" i="4"/>
  <c r="AI154" i="4"/>
  <c r="V154" i="4"/>
  <c r="X154" i="4" s="1"/>
  <c r="S154" i="4"/>
  <c r="N154" i="4"/>
  <c r="T154" i="4" s="1"/>
  <c r="AK153" i="4"/>
  <c r="V153" i="4"/>
  <c r="X153" i="4" s="1"/>
  <c r="S153" i="4"/>
  <c r="N153" i="4"/>
  <c r="T153" i="4" s="1"/>
  <c r="AK152" i="4"/>
  <c r="AI152" i="4"/>
  <c r="V152" i="4"/>
  <c r="X152" i="4" s="1"/>
  <c r="S152" i="4"/>
  <c r="N152" i="4"/>
  <c r="T152" i="4" s="1"/>
  <c r="AK151" i="4"/>
  <c r="AI151" i="4"/>
  <c r="V151" i="4"/>
  <c r="X151" i="4" s="1"/>
  <c r="S151" i="4"/>
  <c r="N151" i="4"/>
  <c r="T151" i="4" s="1"/>
  <c r="AK150" i="4"/>
  <c r="AI150" i="4"/>
  <c r="V150" i="4"/>
  <c r="X150" i="4" s="1"/>
  <c r="S150" i="4"/>
  <c r="N150" i="4"/>
  <c r="T150" i="4" s="1"/>
  <c r="AK149" i="4"/>
  <c r="AI149" i="4"/>
  <c r="V149" i="4"/>
  <c r="X149" i="4" s="1"/>
  <c r="S149" i="4"/>
  <c r="N149" i="4"/>
  <c r="AN148" i="4"/>
  <c r="V148" i="4"/>
  <c r="X148" i="4" s="1"/>
  <c r="S148" i="4"/>
  <c r="N148" i="4"/>
  <c r="AK147" i="4"/>
  <c r="AI147" i="4"/>
  <c r="V147" i="4"/>
  <c r="X147" i="4" s="1"/>
  <c r="S147" i="4"/>
  <c r="N147" i="4"/>
  <c r="AK146" i="4"/>
  <c r="AI146" i="4"/>
  <c r="V146" i="4"/>
  <c r="X146" i="4" s="1"/>
  <c r="S146" i="4"/>
  <c r="N146" i="4"/>
  <c r="T146" i="4" s="1"/>
  <c r="AK145" i="4"/>
  <c r="AI145" i="4"/>
  <c r="V145" i="4"/>
  <c r="X145" i="4" s="1"/>
  <c r="S145" i="4"/>
  <c r="N145" i="4"/>
  <c r="AK144" i="4"/>
  <c r="AI144" i="4"/>
  <c r="V144" i="4"/>
  <c r="X144" i="4" s="1"/>
  <c r="S144" i="4"/>
  <c r="N144" i="4"/>
  <c r="AK143" i="4"/>
  <c r="AI143" i="4"/>
  <c r="V143" i="4"/>
  <c r="X143" i="4" s="1"/>
  <c r="S143" i="4"/>
  <c r="N143" i="4"/>
  <c r="T143" i="4" s="1"/>
  <c r="AK142" i="4"/>
  <c r="AI142" i="4"/>
  <c r="V142" i="4"/>
  <c r="X142" i="4" s="1"/>
  <c r="S142" i="4"/>
  <c r="AK141" i="4"/>
  <c r="AI141" i="4"/>
  <c r="X141" i="4"/>
  <c r="S141" i="4"/>
  <c r="N141" i="4"/>
  <c r="AK140" i="4"/>
  <c r="AI140" i="4"/>
  <c r="S140" i="4"/>
  <c r="N140" i="4"/>
  <c r="Y140" i="4" s="1"/>
  <c r="AK139" i="4"/>
  <c r="AI139" i="4"/>
  <c r="V139" i="4"/>
  <c r="X139" i="4" s="1"/>
  <c r="S139" i="4"/>
  <c r="N139" i="4"/>
  <c r="T139" i="4" s="1"/>
  <c r="AK138" i="4"/>
  <c r="AE138" i="4" s="1"/>
  <c r="AI138" i="4"/>
  <c r="V138" i="4"/>
  <c r="X138" i="4" s="1"/>
  <c r="S138" i="4"/>
  <c r="N138" i="4"/>
  <c r="AK137" i="4"/>
  <c r="AI137" i="4"/>
  <c r="V137" i="4"/>
  <c r="X137" i="4" s="1"/>
  <c r="S137" i="4"/>
  <c r="N137" i="4"/>
  <c r="T137" i="4" s="1"/>
  <c r="AK136" i="4"/>
  <c r="AI136" i="4"/>
  <c r="V136" i="4"/>
  <c r="X136" i="4" s="1"/>
  <c r="S136" i="4"/>
  <c r="N136" i="4"/>
  <c r="T136" i="4" s="1"/>
  <c r="AK135" i="4"/>
  <c r="AI135" i="4"/>
  <c r="V135" i="4"/>
  <c r="X135" i="4" s="1"/>
  <c r="S135" i="4"/>
  <c r="N135" i="4"/>
  <c r="T135" i="4" s="1"/>
  <c r="Z107" i="4"/>
  <c r="V134" i="4"/>
  <c r="X134" i="4" s="1"/>
  <c r="S134" i="4"/>
  <c r="N134" i="4"/>
  <c r="AO134" i="4" s="1"/>
  <c r="AK133" i="4"/>
  <c r="AI133" i="4"/>
  <c r="V133" i="4"/>
  <c r="X133" i="4" s="1"/>
  <c r="S133" i="4"/>
  <c r="N133" i="4"/>
  <c r="Y133" i="4" s="1"/>
  <c r="AK132" i="4"/>
  <c r="AI132" i="4"/>
  <c r="V132" i="4"/>
  <c r="X132" i="4" s="1"/>
  <c r="S132" i="4"/>
  <c r="N132" i="4"/>
  <c r="AK131" i="4"/>
  <c r="AI131" i="4"/>
  <c r="V131" i="4"/>
  <c r="X131" i="4" s="1"/>
  <c r="S131" i="4"/>
  <c r="N131" i="4"/>
  <c r="T131" i="4" s="1"/>
  <c r="AK130" i="4"/>
  <c r="AI130" i="4"/>
  <c r="V130" i="4"/>
  <c r="X130" i="4" s="1"/>
  <c r="S130" i="4"/>
  <c r="N130" i="4"/>
  <c r="AK129" i="4"/>
  <c r="AI129" i="4"/>
  <c r="V129" i="4"/>
  <c r="X129" i="4" s="1"/>
  <c r="S129" i="4"/>
  <c r="N129" i="4"/>
  <c r="T129" i="4" s="1"/>
  <c r="AK128" i="4"/>
  <c r="AI128" i="4"/>
  <c r="V128" i="4"/>
  <c r="X128" i="4" s="1"/>
  <c r="S128" i="4"/>
  <c r="N128" i="4"/>
  <c r="T128" i="4" s="1"/>
  <c r="AK127" i="4"/>
  <c r="AI127" i="4"/>
  <c r="V127" i="4"/>
  <c r="X127" i="4" s="1"/>
  <c r="S127" i="4"/>
  <c r="N127" i="4"/>
  <c r="AK126" i="4"/>
  <c r="AI126" i="4"/>
  <c r="V126" i="4"/>
  <c r="X126" i="4" s="1"/>
  <c r="S126" i="4"/>
  <c r="N126" i="4"/>
  <c r="AK125" i="4"/>
  <c r="AI125" i="4"/>
  <c r="V125" i="4"/>
  <c r="X125" i="4" s="1"/>
  <c r="S125" i="4"/>
  <c r="N125" i="4"/>
  <c r="AK124" i="4"/>
  <c r="AI124" i="4"/>
  <c r="V124" i="4"/>
  <c r="X124" i="4" s="1"/>
  <c r="S124" i="4"/>
  <c r="N124" i="4"/>
  <c r="Y124" i="4" s="1"/>
  <c r="AK123" i="4"/>
  <c r="AI123" i="4"/>
  <c r="V123" i="4"/>
  <c r="X123" i="4" s="1"/>
  <c r="S123" i="4"/>
  <c r="N123" i="4"/>
  <c r="AK122" i="4"/>
  <c r="AI122" i="4"/>
  <c r="V122" i="4"/>
  <c r="X122" i="4" s="1"/>
  <c r="S122" i="4"/>
  <c r="N122" i="4"/>
  <c r="Y122" i="4" s="1"/>
  <c r="AK121" i="4"/>
  <c r="AI121" i="4"/>
  <c r="V121" i="4"/>
  <c r="X121" i="4" s="1"/>
  <c r="Y120" i="4" s="1"/>
  <c r="S121" i="4"/>
  <c r="N121" i="4"/>
  <c r="AK120" i="4"/>
  <c r="AI120" i="4"/>
  <c r="S120" i="4"/>
  <c r="N120" i="4"/>
  <c r="AK119" i="4"/>
  <c r="AI119" i="4"/>
  <c r="V119" i="4"/>
  <c r="X119" i="4" s="1"/>
  <c r="S119" i="4"/>
  <c r="N119" i="4"/>
  <c r="AK118" i="4"/>
  <c r="AI118" i="4"/>
  <c r="V118" i="4"/>
  <c r="X118" i="4" s="1"/>
  <c r="S118" i="4"/>
  <c r="N118" i="4"/>
  <c r="AK117" i="4"/>
  <c r="AI117" i="4"/>
  <c r="V117" i="4"/>
  <c r="X117" i="4" s="1"/>
  <c r="S117" i="4"/>
  <c r="N117" i="4"/>
  <c r="AK116" i="4"/>
  <c r="AI116" i="4"/>
  <c r="V116" i="4"/>
  <c r="X116" i="4" s="1"/>
  <c r="S116" i="4"/>
  <c r="N116" i="4"/>
  <c r="AK115" i="4"/>
  <c r="AI115" i="4"/>
  <c r="V115" i="4"/>
  <c r="X115" i="4" s="1"/>
  <c r="S115" i="4"/>
  <c r="N115" i="4"/>
  <c r="AK114" i="4"/>
  <c r="AI114" i="4"/>
  <c r="V114" i="4"/>
  <c r="X114" i="4" s="1"/>
  <c r="S114" i="4"/>
  <c r="N114" i="4"/>
  <c r="Y114" i="4" s="1"/>
  <c r="AK113" i="4"/>
  <c r="AI113" i="4"/>
  <c r="V113" i="4"/>
  <c r="X113" i="4" s="1"/>
  <c r="S113" i="4"/>
  <c r="N113" i="4"/>
  <c r="AN112" i="4"/>
  <c r="AK112" i="4"/>
  <c r="AI112" i="4"/>
  <c r="X112" i="4"/>
  <c r="S112" i="4"/>
  <c r="N112" i="4"/>
  <c r="AK111" i="4"/>
  <c r="AI111" i="4"/>
  <c r="V111" i="4"/>
  <c r="X111" i="4" s="1"/>
  <c r="S111" i="4"/>
  <c r="N111" i="4"/>
  <c r="AK110" i="4"/>
  <c r="AE110" i="4" s="1"/>
  <c r="AI110" i="4"/>
  <c r="V110" i="4"/>
  <c r="X110" i="4" s="1"/>
  <c r="S110" i="4"/>
  <c r="N110" i="4"/>
  <c r="AK109" i="4"/>
  <c r="V109" i="4"/>
  <c r="X109" i="4" s="1"/>
  <c r="S109" i="4"/>
  <c r="N109" i="4"/>
  <c r="AK105" i="4"/>
  <c r="AI105" i="4"/>
  <c r="V105" i="4"/>
  <c r="X105" i="4" s="1"/>
  <c r="S105" i="4"/>
  <c r="N105" i="4"/>
  <c r="AK104" i="4"/>
  <c r="AI104" i="4"/>
  <c r="V104" i="4"/>
  <c r="X104" i="4" s="1"/>
  <c r="S104" i="4"/>
  <c r="N104" i="4"/>
  <c r="T104" i="4" s="1"/>
  <c r="AI102" i="4"/>
  <c r="V102" i="4"/>
  <c r="X102" i="4" s="1"/>
  <c r="AK101" i="4"/>
  <c r="AI101" i="4"/>
  <c r="S101" i="4"/>
  <c r="O101" i="4"/>
  <c r="AK100" i="4"/>
  <c r="AL100" i="4" s="1"/>
  <c r="AN100" i="4" s="1"/>
  <c r="AI100" i="4"/>
  <c r="V100" i="4"/>
  <c r="X100" i="4" s="1"/>
  <c r="S100" i="4"/>
  <c r="N100" i="4"/>
  <c r="AK99" i="4"/>
  <c r="AI99" i="4"/>
  <c r="V99" i="4"/>
  <c r="X99" i="4" s="1"/>
  <c r="S99" i="4"/>
  <c r="N99" i="4"/>
  <c r="AK98" i="4"/>
  <c r="AI98" i="4"/>
  <c r="V98" i="4"/>
  <c r="X98" i="4" s="1"/>
  <c r="S98" i="4"/>
  <c r="N98" i="4"/>
  <c r="AK97" i="4"/>
  <c r="AI97" i="4"/>
  <c r="V97" i="4"/>
  <c r="X97" i="4" s="1"/>
  <c r="S97" i="4"/>
  <c r="N97" i="4"/>
  <c r="AK96" i="4"/>
  <c r="AI96" i="4"/>
  <c r="V96" i="4"/>
  <c r="X96" i="4" s="1"/>
  <c r="S96" i="4"/>
  <c r="N96" i="4"/>
  <c r="AK95" i="4"/>
  <c r="V95" i="4"/>
  <c r="X95" i="4" s="1"/>
  <c r="S95" i="4"/>
  <c r="N95" i="4"/>
  <c r="V94" i="4"/>
  <c r="X94" i="4" s="1"/>
  <c r="S94" i="4"/>
  <c r="N94" i="4"/>
  <c r="Y94" i="4" s="1"/>
  <c r="AN93" i="4"/>
  <c r="AK93" i="4"/>
  <c r="X93" i="4"/>
  <c r="Y93" i="4" s="1"/>
  <c r="S93" i="4"/>
  <c r="T93" i="4" s="1"/>
  <c r="N93" i="4"/>
  <c r="AN92" i="4"/>
  <c r="AK92" i="4"/>
  <c r="X92" i="4"/>
  <c r="Y92" i="4" s="1"/>
  <c r="S92" i="4"/>
  <c r="T92" i="4" s="1"/>
  <c r="N92" i="4"/>
  <c r="V91" i="4"/>
  <c r="X91" i="4" s="1"/>
  <c r="S91" i="4"/>
  <c r="N91" i="4"/>
  <c r="AK90" i="4"/>
  <c r="AI90" i="4"/>
  <c r="V90" i="4"/>
  <c r="X90" i="4" s="1"/>
  <c r="S90" i="4"/>
  <c r="AN89" i="4"/>
  <c r="AK89" i="4"/>
  <c r="AI89" i="4"/>
  <c r="X89" i="4"/>
  <c r="S89" i="4"/>
  <c r="N89" i="4"/>
  <c r="AL88" i="4"/>
  <c r="AN88" i="4" s="1"/>
  <c r="AI88" i="4"/>
  <c r="AE88" i="4"/>
  <c r="X88" i="4"/>
  <c r="S88" i="4"/>
  <c r="N88" i="4"/>
  <c r="AK87" i="4"/>
  <c r="AI87" i="4"/>
  <c r="V87" i="4"/>
  <c r="X87" i="4" s="1"/>
  <c r="S87" i="4"/>
  <c r="N87" i="4"/>
  <c r="T87" i="4" s="1"/>
  <c r="AK86" i="4"/>
  <c r="AI86" i="4"/>
  <c r="V86" i="4"/>
  <c r="X86" i="4" s="1"/>
  <c r="S86" i="4"/>
  <c r="N86" i="4"/>
  <c r="T86" i="4" s="1"/>
  <c r="AK85" i="4"/>
  <c r="AI85" i="4"/>
  <c r="V85" i="4"/>
  <c r="X85" i="4" s="1"/>
  <c r="S85" i="4"/>
  <c r="N85" i="4"/>
  <c r="T85" i="4" s="1"/>
  <c r="AN84" i="4"/>
  <c r="AK84" i="4"/>
  <c r="AI84" i="4"/>
  <c r="X84" i="4"/>
  <c r="S84" i="4"/>
  <c r="N84" i="4"/>
  <c r="AK83" i="4"/>
  <c r="AI83" i="4"/>
  <c r="V83" i="4"/>
  <c r="X83" i="4" s="1"/>
  <c r="S83" i="4"/>
  <c r="N83" i="4"/>
  <c r="AK82" i="4"/>
  <c r="AI82" i="4"/>
  <c r="V82" i="4"/>
  <c r="X82" i="4" s="1"/>
  <c r="S82" i="4"/>
  <c r="N82" i="4"/>
  <c r="T82" i="4" s="1"/>
  <c r="AK80" i="4"/>
  <c r="AI80" i="4"/>
  <c r="V80" i="4"/>
  <c r="X80" i="4" s="1"/>
  <c r="S80" i="4"/>
  <c r="N80" i="4"/>
  <c r="AK79" i="4"/>
  <c r="AI79" i="4"/>
  <c r="V79" i="4"/>
  <c r="X79" i="4" s="1"/>
  <c r="S79" i="4"/>
  <c r="N79" i="4"/>
  <c r="T79" i="4" s="1"/>
  <c r="AK78" i="4"/>
  <c r="AI78" i="4"/>
  <c r="V78" i="4"/>
  <c r="X78" i="4" s="1"/>
  <c r="S78" i="4"/>
  <c r="N78" i="4"/>
  <c r="T78" i="4" s="1"/>
  <c r="AK77" i="4"/>
  <c r="AI77" i="4"/>
  <c r="V77" i="4"/>
  <c r="X77" i="4" s="1"/>
  <c r="S77" i="4"/>
  <c r="AK75" i="4"/>
  <c r="AI75" i="4"/>
  <c r="V75" i="4"/>
  <c r="X75" i="4" s="1"/>
  <c r="S75" i="4"/>
  <c r="N75" i="4"/>
  <c r="AK74" i="4"/>
  <c r="AI74" i="4"/>
  <c r="V74" i="4"/>
  <c r="X74" i="4" s="1"/>
  <c r="S74" i="4"/>
  <c r="N74" i="4"/>
  <c r="T74" i="4" s="1"/>
  <c r="AK73" i="4"/>
  <c r="AI73" i="4"/>
  <c r="V73" i="4"/>
  <c r="X73" i="4" s="1"/>
  <c r="S73" i="4"/>
  <c r="N73" i="4"/>
  <c r="AK72" i="4"/>
  <c r="AI72" i="4"/>
  <c r="V72" i="4"/>
  <c r="X72" i="4" s="1"/>
  <c r="S72" i="4"/>
  <c r="N72" i="4"/>
  <c r="T72" i="4" s="1"/>
  <c r="AK71" i="4"/>
  <c r="AI71" i="4"/>
  <c r="V71" i="4"/>
  <c r="X71" i="4" s="1"/>
  <c r="S71" i="4"/>
  <c r="N71" i="4"/>
  <c r="AK70" i="4"/>
  <c r="AI70" i="4"/>
  <c r="V70" i="4"/>
  <c r="X70" i="4" s="1"/>
  <c r="S70" i="4"/>
  <c r="N70" i="4"/>
  <c r="Y70" i="4" s="1"/>
  <c r="AK69" i="4"/>
  <c r="AI69" i="4"/>
  <c r="V69" i="4"/>
  <c r="X69" i="4" s="1"/>
  <c r="S69" i="4"/>
  <c r="N69" i="4"/>
  <c r="AK68" i="4"/>
  <c r="AI68" i="4"/>
  <c r="V68" i="4"/>
  <c r="X68" i="4" s="1"/>
  <c r="S68" i="4"/>
  <c r="N68" i="4"/>
  <c r="AK67" i="4"/>
  <c r="AI67" i="4"/>
  <c r="V67" i="4"/>
  <c r="X67" i="4" s="1"/>
  <c r="S67" i="4"/>
  <c r="N67" i="4"/>
  <c r="Y67" i="4" s="1"/>
  <c r="AK66" i="4"/>
  <c r="AI66" i="4"/>
  <c r="V66" i="4"/>
  <c r="X66" i="4" s="1"/>
  <c r="S66" i="4"/>
  <c r="N66" i="4"/>
  <c r="T66" i="4" s="1"/>
  <c r="AN65" i="4"/>
  <c r="AK65" i="4"/>
  <c r="AI65" i="4"/>
  <c r="X65" i="4"/>
  <c r="S65" i="4"/>
  <c r="N65" i="4"/>
  <c r="AK64" i="4"/>
  <c r="AI64" i="4"/>
  <c r="V64" i="4"/>
  <c r="X64" i="4" s="1"/>
  <c r="S64" i="4"/>
  <c r="N64" i="4"/>
  <c r="AK63" i="4"/>
  <c r="AI63" i="4"/>
  <c r="V63" i="4"/>
  <c r="X63" i="4" s="1"/>
  <c r="S63" i="4"/>
  <c r="N63" i="4"/>
  <c r="T63" i="4" s="1"/>
  <c r="AK62" i="4"/>
  <c r="AI62" i="4"/>
  <c r="V62" i="4"/>
  <c r="X62" i="4" s="1"/>
  <c r="S62" i="4"/>
  <c r="N62" i="4"/>
  <c r="AK61" i="4"/>
  <c r="AI61" i="4"/>
  <c r="V61" i="4"/>
  <c r="X61" i="4" s="1"/>
  <c r="S61" i="4"/>
  <c r="N61" i="4"/>
  <c r="T61" i="4" s="1"/>
  <c r="AK60" i="4"/>
  <c r="AI60" i="4"/>
  <c r="V60" i="4"/>
  <c r="X60" i="4" s="1"/>
  <c r="S60" i="4"/>
  <c r="N60" i="4"/>
  <c r="T60" i="4" s="1"/>
  <c r="AK59" i="4"/>
  <c r="AI59" i="4"/>
  <c r="V59" i="4"/>
  <c r="X59" i="4" s="1"/>
  <c r="S59" i="4"/>
  <c r="N59" i="4"/>
  <c r="AK58" i="4"/>
  <c r="AI58" i="4"/>
  <c r="V58" i="4"/>
  <c r="X58" i="4" s="1"/>
  <c r="S58" i="4"/>
  <c r="N58" i="4"/>
  <c r="T58" i="4" s="1"/>
  <c r="AN57" i="4"/>
  <c r="AK57" i="4"/>
  <c r="AI57" i="4"/>
  <c r="X57" i="4"/>
  <c r="S57" i="4"/>
  <c r="N57" i="4"/>
  <c r="AN56" i="4"/>
  <c r="AK56" i="4"/>
  <c r="AI56" i="4"/>
  <c r="X56" i="4"/>
  <c r="S56" i="4"/>
  <c r="N56" i="4"/>
  <c r="AK55" i="4"/>
  <c r="AI55" i="4"/>
  <c r="V55" i="4"/>
  <c r="X55" i="4" s="1"/>
  <c r="S55" i="4"/>
  <c r="N55" i="4"/>
  <c r="AN54" i="4"/>
  <c r="AK54" i="4"/>
  <c r="AI54" i="4"/>
  <c r="X54" i="4"/>
  <c r="S54" i="4"/>
  <c r="N54" i="4"/>
  <c r="AK53" i="4"/>
  <c r="AI53" i="4"/>
  <c r="V53" i="4"/>
  <c r="X53" i="4" s="1"/>
  <c r="S53" i="4"/>
  <c r="N53" i="4"/>
  <c r="T53" i="4" s="1"/>
  <c r="AN52" i="4"/>
  <c r="AK52" i="4"/>
  <c r="AI52" i="4"/>
  <c r="X52" i="4"/>
  <c r="S52" i="4"/>
  <c r="N52" i="4"/>
  <c r="AK51" i="4"/>
  <c r="AI51" i="4"/>
  <c r="V51" i="4"/>
  <c r="X51" i="4" s="1"/>
  <c r="S51" i="4"/>
  <c r="N51" i="4"/>
  <c r="T51" i="4" s="1"/>
  <c r="AK50" i="4"/>
  <c r="AI50" i="4"/>
  <c r="V50" i="4"/>
  <c r="X50" i="4" s="1"/>
  <c r="S50" i="4"/>
  <c r="N50" i="4"/>
  <c r="AK49" i="4"/>
  <c r="AI49" i="4"/>
  <c r="V49" i="4"/>
  <c r="X49" i="4" s="1"/>
  <c r="S49" i="4"/>
  <c r="N49" i="4"/>
  <c r="AK48" i="4"/>
  <c r="AI48" i="4"/>
  <c r="V48" i="4"/>
  <c r="X48" i="4" s="1"/>
  <c r="S48" i="4"/>
  <c r="N48" i="4"/>
  <c r="T48" i="4" s="1"/>
  <c r="AK47" i="4"/>
  <c r="AI47" i="4"/>
  <c r="V47" i="4"/>
  <c r="X47" i="4" s="1"/>
  <c r="S47" i="4"/>
  <c r="N47" i="4"/>
  <c r="T47" i="4" s="1"/>
  <c r="AK46" i="4"/>
  <c r="AI46" i="4"/>
  <c r="V46" i="4"/>
  <c r="X46" i="4" s="1"/>
  <c r="S46" i="4"/>
  <c r="N46" i="4"/>
  <c r="T46" i="4" s="1"/>
  <c r="AK45" i="4"/>
  <c r="AI45" i="4"/>
  <c r="V45" i="4"/>
  <c r="X45" i="4" s="1"/>
  <c r="S45" i="4"/>
  <c r="N45" i="4"/>
  <c r="T45" i="4" s="1"/>
  <c r="AK44" i="4"/>
  <c r="AI44" i="4"/>
  <c r="V44" i="4"/>
  <c r="X44" i="4" s="1"/>
  <c r="S44" i="4"/>
  <c r="N44" i="4"/>
  <c r="T44" i="4" s="1"/>
  <c r="AK43" i="4"/>
  <c r="AI43" i="4"/>
  <c r="V43" i="4"/>
  <c r="X43" i="4" s="1"/>
  <c r="S43" i="4"/>
  <c r="N43" i="4"/>
  <c r="AK42" i="4"/>
  <c r="AI42" i="4"/>
  <c r="V42" i="4"/>
  <c r="X42" i="4" s="1"/>
  <c r="S42" i="4"/>
  <c r="N42" i="4"/>
  <c r="AK41" i="4"/>
  <c r="AD17" i="4"/>
  <c r="V41" i="4"/>
  <c r="X41" i="4" s="1"/>
  <c r="S41" i="4"/>
  <c r="N41" i="4"/>
  <c r="T41" i="4" s="1"/>
  <c r="AK40" i="4"/>
  <c r="AI40" i="4"/>
  <c r="V40" i="4"/>
  <c r="X40" i="4" s="1"/>
  <c r="S40" i="4"/>
  <c r="N40" i="4"/>
  <c r="AK39" i="4"/>
  <c r="AI39" i="4"/>
  <c r="V39" i="4"/>
  <c r="X39" i="4" s="1"/>
  <c r="S39" i="4"/>
  <c r="N39" i="4"/>
  <c r="T39" i="4" s="1"/>
  <c r="AN38" i="4"/>
  <c r="AK38" i="4"/>
  <c r="AI38" i="4"/>
  <c r="X38" i="4"/>
  <c r="S38" i="4"/>
  <c r="N38" i="4"/>
  <c r="Y38" i="4" s="1"/>
  <c r="AN37" i="4"/>
  <c r="AK37" i="4"/>
  <c r="AI37" i="4"/>
  <c r="X37" i="4"/>
  <c r="S37" i="4"/>
  <c r="N37" i="4"/>
  <c r="AN36" i="4"/>
  <c r="AK36" i="4"/>
  <c r="AI36" i="4"/>
  <c r="X36" i="4"/>
  <c r="S36" i="4"/>
  <c r="N36" i="4"/>
  <c r="J36" i="4"/>
  <c r="I51" i="22" s="1"/>
  <c r="I50" i="22" s="1"/>
  <c r="I44" i="22" s="1"/>
  <c r="I33" i="22" s="1"/>
  <c r="AK35" i="4"/>
  <c r="AI35" i="4"/>
  <c r="V35" i="4"/>
  <c r="X35" i="4" s="1"/>
  <c r="S35" i="4"/>
  <c r="N35" i="4"/>
  <c r="T35" i="4" s="1"/>
  <c r="AN34" i="4"/>
  <c r="AK34" i="4"/>
  <c r="AI34" i="4"/>
  <c r="X34" i="4"/>
  <c r="S34" i="4"/>
  <c r="N34" i="4"/>
  <c r="AK33" i="4"/>
  <c r="AI33" i="4"/>
  <c r="V33" i="4"/>
  <c r="X33" i="4" s="1"/>
  <c r="S33" i="4"/>
  <c r="N33" i="4"/>
  <c r="Y33" i="4" s="1"/>
  <c r="AN32" i="4"/>
  <c r="AK32" i="4"/>
  <c r="AI32" i="4"/>
  <c r="X32" i="4"/>
  <c r="S32" i="4"/>
  <c r="N32" i="4"/>
  <c r="AK31" i="4"/>
  <c r="AI31" i="4"/>
  <c r="V31" i="4"/>
  <c r="X31" i="4" s="1"/>
  <c r="S31" i="4"/>
  <c r="N31" i="4"/>
  <c r="AK30" i="4"/>
  <c r="AI30" i="4"/>
  <c r="V30" i="4"/>
  <c r="X30" i="4" s="1"/>
  <c r="S30" i="4"/>
  <c r="N30" i="4"/>
  <c r="AK29" i="4"/>
  <c r="AI29" i="4"/>
  <c r="V29" i="4"/>
  <c r="X29" i="4" s="1"/>
  <c r="S29" i="4"/>
  <c r="N29" i="4"/>
  <c r="T29" i="4" s="1"/>
  <c r="AK28" i="4"/>
  <c r="AI28" i="4"/>
  <c r="V28" i="4"/>
  <c r="X28" i="4" s="1"/>
  <c r="S28" i="4"/>
  <c r="N28" i="4"/>
  <c r="AK27" i="4"/>
  <c r="AI27" i="4"/>
  <c r="V27" i="4"/>
  <c r="X27" i="4" s="1"/>
  <c r="S27" i="4"/>
  <c r="N27" i="4"/>
  <c r="T27" i="4" s="1"/>
  <c r="AK26" i="4"/>
  <c r="AI26" i="4"/>
  <c r="V26" i="4"/>
  <c r="X26" i="4" s="1"/>
  <c r="S26" i="4"/>
  <c r="O26" i="4"/>
  <c r="AK25" i="4"/>
  <c r="AI25" i="4"/>
  <c r="V25" i="4"/>
  <c r="X25" i="4" s="1"/>
  <c r="S25" i="4"/>
  <c r="N25" i="4"/>
  <c r="AN24" i="4"/>
  <c r="AK24" i="4"/>
  <c r="AE24" i="4" s="1"/>
  <c r="AI24" i="4"/>
  <c r="X24" i="4"/>
  <c r="S24" i="4"/>
  <c r="N24" i="4"/>
  <c r="AK23" i="4"/>
  <c r="V23" i="4"/>
  <c r="X23" i="4" s="1"/>
  <c r="S23" i="4"/>
  <c r="N23" i="4"/>
  <c r="O23" i="4" s="1"/>
  <c r="AK22" i="4"/>
  <c r="AE22" i="4" s="1"/>
  <c r="AI22" i="4"/>
  <c r="V22" i="4"/>
  <c r="X22" i="4" s="1"/>
  <c r="S22" i="4"/>
  <c r="N22" i="4"/>
  <c r="T22" i="4" s="1"/>
  <c r="AK21" i="4"/>
  <c r="AI21" i="4"/>
  <c r="V21" i="4"/>
  <c r="X21" i="4" s="1"/>
  <c r="S21" i="4"/>
  <c r="N21" i="4"/>
  <c r="O21" i="4" s="1"/>
  <c r="AN20" i="4"/>
  <c r="AK20" i="4"/>
  <c r="AE20" i="4" s="1"/>
  <c r="AI20" i="4"/>
  <c r="X20" i="4"/>
  <c r="N20" i="4"/>
  <c r="AK19" i="4"/>
  <c r="AE19" i="4" s="1"/>
  <c r="X19" i="4"/>
  <c r="S19" i="4"/>
  <c r="N19" i="4"/>
  <c r="O19" i="4" s="1"/>
  <c r="AN18" i="4"/>
  <c r="AK18" i="4"/>
  <c r="AI18" i="4"/>
  <c r="X18" i="4"/>
  <c r="S18" i="4"/>
  <c r="N18" i="4"/>
  <c r="I13" i="4"/>
  <c r="AL101" i="4" l="1"/>
  <c r="AN101" i="4" s="1"/>
  <c r="AI107" i="4"/>
  <c r="AI15" i="4" s="1"/>
  <c r="Z15" i="4"/>
  <c r="T134" i="4"/>
  <c r="AF22" i="4"/>
  <c r="AH22" i="4" s="1"/>
  <c r="AF19" i="4"/>
  <c r="AH19" i="4" s="1"/>
  <c r="AF88" i="4"/>
  <c r="AH88" i="4" s="1"/>
  <c r="AF110" i="4"/>
  <c r="AH110" i="4" s="1"/>
  <c r="AF20" i="4"/>
  <c r="AH20" i="4" s="1"/>
  <c r="AF24" i="4"/>
  <c r="AH24" i="4" s="1"/>
  <c r="AL117" i="4"/>
  <c r="AN117" i="4" s="1"/>
  <c r="O93" i="4"/>
  <c r="T147" i="4"/>
  <c r="U129" i="22"/>
  <c r="V129" i="22" s="1"/>
  <c r="AE18" i="4"/>
  <c r="AE23" i="4"/>
  <c r="AE95" i="4"/>
  <c r="AE21" i="4"/>
  <c r="AE25" i="4"/>
  <c r="AE91" i="4"/>
  <c r="O92" i="4"/>
  <c r="I51" i="12"/>
  <c r="T94" i="4"/>
  <c r="AE94" i="4"/>
  <c r="T96" i="4"/>
  <c r="AE96" i="4"/>
  <c r="AI76" i="4"/>
  <c r="T83" i="4"/>
  <c r="AL176" i="4"/>
  <c r="AN176" i="4" s="1"/>
  <c r="AE109" i="4"/>
  <c r="J17" i="4"/>
  <c r="N90" i="4"/>
  <c r="T90" i="4" s="1"/>
  <c r="AE92" i="4"/>
  <c r="AE93" i="4"/>
  <c r="AL96" i="4"/>
  <c r="AN96" i="4" s="1"/>
  <c r="AL95" i="4"/>
  <c r="AN95" i="4" s="1"/>
  <c r="AL19" i="4"/>
  <c r="AN19" i="4" s="1"/>
  <c r="AE30" i="4"/>
  <c r="AE40" i="4"/>
  <c r="AE52" i="4"/>
  <c r="AE57" i="4"/>
  <c r="AL60" i="4"/>
  <c r="AN60" i="4" s="1"/>
  <c r="AL71" i="4"/>
  <c r="AN71" i="4" s="1"/>
  <c r="AE102" i="4"/>
  <c r="AE125" i="4"/>
  <c r="AE129" i="4"/>
  <c r="AL133" i="4"/>
  <c r="AN133" i="4" s="1"/>
  <c r="AE143" i="4"/>
  <c r="AL175" i="4"/>
  <c r="AN175" i="4" s="1"/>
  <c r="U32" i="22"/>
  <c r="V32" i="22" s="1"/>
  <c r="AE27" i="4"/>
  <c r="AE36" i="4"/>
  <c r="AE38" i="4"/>
  <c r="AE49" i="4"/>
  <c r="AE61" i="4"/>
  <c r="AE90" i="4"/>
  <c r="AE122" i="4"/>
  <c r="AE139" i="4"/>
  <c r="AE140" i="4"/>
  <c r="AE144" i="4"/>
  <c r="AL167" i="4"/>
  <c r="AN167" i="4" s="1"/>
  <c r="AL28" i="4"/>
  <c r="AN28" i="4" s="1"/>
  <c r="AL50" i="4"/>
  <c r="AN50" i="4" s="1"/>
  <c r="AE53" i="4"/>
  <c r="AE56" i="4"/>
  <c r="AE58" i="4"/>
  <c r="AE62" i="4"/>
  <c r="AE69" i="4"/>
  <c r="AE73" i="4"/>
  <c r="AE99" i="4"/>
  <c r="AL114" i="4"/>
  <c r="AN114" i="4" s="1"/>
  <c r="AL127" i="4"/>
  <c r="AN127" i="4" s="1"/>
  <c r="AE131" i="4"/>
  <c r="AE141" i="4"/>
  <c r="AE150" i="4"/>
  <c r="AE154" i="4"/>
  <c r="AL164" i="4"/>
  <c r="AN164" i="4" s="1"/>
  <c r="AL168" i="4"/>
  <c r="AN168" i="4" s="1"/>
  <c r="AL171" i="4"/>
  <c r="AN171" i="4" s="1"/>
  <c r="AE172" i="4"/>
  <c r="AE173" i="4"/>
  <c r="U25" i="22"/>
  <c r="V25" i="22" s="1"/>
  <c r="AL26" i="4"/>
  <c r="AN26" i="4" s="1"/>
  <c r="AE84" i="4"/>
  <c r="Z106" i="4"/>
  <c r="Z14" i="4" s="1"/>
  <c r="AE147" i="4"/>
  <c r="AE152" i="4"/>
  <c r="AE34" i="4"/>
  <c r="AE45" i="4"/>
  <c r="AE55" i="4"/>
  <c r="AE65" i="4"/>
  <c r="AE72" i="4"/>
  <c r="AE80" i="4"/>
  <c r="AL98" i="4"/>
  <c r="AN98" i="4" s="1"/>
  <c r="AE104" i="4"/>
  <c r="U165" i="22"/>
  <c r="V165" i="22" s="1"/>
  <c r="AE135" i="4"/>
  <c r="AE153" i="4"/>
  <c r="AL22" i="4"/>
  <c r="AN22" i="4" s="1"/>
  <c r="AE29" i="4"/>
  <c r="AE43" i="4"/>
  <c r="AE47" i="4"/>
  <c r="AE54" i="4"/>
  <c r="AE78" i="4"/>
  <c r="AE83" i="4"/>
  <c r="AE86" i="4"/>
  <c r="AE100" i="4"/>
  <c r="AE120" i="4"/>
  <c r="AE137" i="4"/>
  <c r="AE146" i="4"/>
  <c r="AE151" i="4"/>
  <c r="AE155" i="4"/>
  <c r="AE156" i="4"/>
  <c r="AE157" i="4"/>
  <c r="AE165" i="4"/>
  <c r="T142" i="4"/>
  <c r="O174" i="4"/>
  <c r="AL174" i="4"/>
  <c r="AN174" i="4" s="1"/>
  <c r="AE178" i="4"/>
  <c r="T64" i="4"/>
  <c r="T75" i="4"/>
  <c r="AE75" i="4"/>
  <c r="AO88" i="4"/>
  <c r="T97" i="4"/>
  <c r="Y170" i="4"/>
  <c r="AO170" i="4"/>
  <c r="T130" i="4"/>
  <c r="AE130" i="4"/>
  <c r="T148" i="4"/>
  <c r="AO148" i="4"/>
  <c r="T149" i="4"/>
  <c r="AE149" i="4"/>
  <c r="Y163" i="4"/>
  <c r="N17" i="4"/>
  <c r="T17" i="4" s="1"/>
  <c r="T42" i="4"/>
  <c r="AE42" i="4"/>
  <c r="K76" i="4"/>
  <c r="N76" i="4" s="1"/>
  <c r="O76" i="4" s="1"/>
  <c r="T91" i="4"/>
  <c r="T105" i="4"/>
  <c r="AL177" i="4"/>
  <c r="AN177" i="4" s="1"/>
  <c r="O25" i="4"/>
  <c r="AL25" i="4"/>
  <c r="AN25" i="4" s="1"/>
  <c r="AK76" i="4"/>
  <c r="AK17" i="4"/>
  <c r="AE142" i="4"/>
  <c r="AK108" i="4"/>
  <c r="AK16" i="4" s="1"/>
  <c r="AL109" i="4"/>
  <c r="AN109" i="4" s="1"/>
  <c r="T165" i="4"/>
  <c r="AL72" i="4"/>
  <c r="AN72" i="4" s="1"/>
  <c r="AE133" i="4"/>
  <c r="O134" i="4"/>
  <c r="O165" i="4"/>
  <c r="AL49" i="4"/>
  <c r="AN49" i="4" s="1"/>
  <c r="AE50" i="4"/>
  <c r="AL122" i="4"/>
  <c r="AN122" i="4" s="1"/>
  <c r="Y156" i="4"/>
  <c r="AE26" i="4"/>
  <c r="AL27" i="4"/>
  <c r="AN27" i="4" s="1"/>
  <c r="AE28" i="4"/>
  <c r="AL110" i="4"/>
  <c r="AN110" i="4" s="1"/>
  <c r="O148" i="4"/>
  <c r="Y148" i="4"/>
  <c r="O159" i="4"/>
  <c r="Y159" i="4"/>
  <c r="O160" i="4"/>
  <c r="Y160" i="4"/>
  <c r="AE174" i="4"/>
  <c r="O91" i="4"/>
  <c r="Y91" i="4"/>
  <c r="O97" i="4"/>
  <c r="AL99" i="4"/>
  <c r="AN99" i="4" s="1"/>
  <c r="AL160" i="4"/>
  <c r="AN160" i="4" s="1"/>
  <c r="AE177" i="4"/>
  <c r="T59" i="4"/>
  <c r="O59" i="4"/>
  <c r="AE87" i="4"/>
  <c r="AL125" i="4"/>
  <c r="AN125" i="4" s="1"/>
  <c r="AE33" i="4"/>
  <c r="AL33" i="4"/>
  <c r="AN33" i="4" s="1"/>
  <c r="T55" i="4"/>
  <c r="O55" i="4"/>
  <c r="T70" i="4"/>
  <c r="O70" i="4"/>
  <c r="N77" i="4"/>
  <c r="T118" i="4"/>
  <c r="O118" i="4"/>
  <c r="T122" i="4"/>
  <c r="O122" i="4"/>
  <c r="T126" i="4"/>
  <c r="Y126" i="4"/>
  <c r="O126" i="4"/>
  <c r="T49" i="4"/>
  <c r="O49" i="4"/>
  <c r="AE51" i="4"/>
  <c r="AL51" i="4"/>
  <c r="AN51" i="4" s="1"/>
  <c r="AL55" i="4"/>
  <c r="AN55" i="4" s="1"/>
  <c r="Y99" i="4"/>
  <c r="T110" i="4"/>
  <c r="O110" i="4"/>
  <c r="T119" i="4"/>
  <c r="Y119" i="4"/>
  <c r="O119" i="4"/>
  <c r="Y59" i="4"/>
  <c r="AE64" i="4"/>
  <c r="AL64" i="4"/>
  <c r="AN64" i="4" s="1"/>
  <c r="AE67" i="4"/>
  <c r="AL67" i="4"/>
  <c r="AN67" i="4" s="1"/>
  <c r="T125" i="4"/>
  <c r="O125" i="4"/>
  <c r="Y97" i="4"/>
  <c r="Y134" i="4"/>
  <c r="O163" i="4"/>
  <c r="AE167" i="4"/>
  <c r="AF167" i="4" s="1"/>
  <c r="AH167" i="4" s="1"/>
  <c r="AE105" i="4"/>
  <c r="AE160" i="4"/>
  <c r="AE159" i="4"/>
  <c r="AL159" i="4"/>
  <c r="AN159" i="4" s="1"/>
  <c r="O27" i="4"/>
  <c r="T28" i="4"/>
  <c r="Y28" i="4"/>
  <c r="O28" i="4"/>
  <c r="AE37" i="4"/>
  <c r="O51" i="4"/>
  <c r="Y51" i="4"/>
  <c r="O60" i="4"/>
  <c r="Y60" i="4"/>
  <c r="AL68" i="4"/>
  <c r="AN68" i="4" s="1"/>
  <c r="AE68" i="4"/>
  <c r="T19" i="4"/>
  <c r="Y19" i="4"/>
  <c r="T33" i="4"/>
  <c r="O33" i="4"/>
  <c r="Y39" i="4"/>
  <c r="AL39" i="4"/>
  <c r="AN39" i="4" s="1"/>
  <c r="AE48" i="4"/>
  <c r="AL48" i="4"/>
  <c r="AN48" i="4" s="1"/>
  <c r="T50" i="4"/>
  <c r="Y50" i="4"/>
  <c r="O50" i="4"/>
  <c r="AE113" i="4"/>
  <c r="AE117" i="4"/>
  <c r="AE121" i="4"/>
  <c r="AL121" i="4"/>
  <c r="AN121" i="4" s="1"/>
  <c r="O39" i="4"/>
  <c r="AE39" i="4"/>
  <c r="AL41" i="4"/>
  <c r="AN41" i="4" s="1"/>
  <c r="AE79" i="4"/>
  <c r="AE98" i="4"/>
  <c r="AL111" i="4"/>
  <c r="AN111" i="4" s="1"/>
  <c r="AE111" i="4"/>
  <c r="AL113" i="4"/>
  <c r="AN113" i="4" s="1"/>
  <c r="AL116" i="4"/>
  <c r="AN116" i="4" s="1"/>
  <c r="AE116" i="4"/>
  <c r="AE124" i="4"/>
  <c r="AO124" i="4" s="1"/>
  <c r="AL124" i="4"/>
  <c r="AN124" i="4" s="1"/>
  <c r="X176" i="4"/>
  <c r="Y27" i="4"/>
  <c r="AE32" i="4"/>
  <c r="AE46" i="4"/>
  <c r="AE59" i="4"/>
  <c r="AL59" i="4"/>
  <c r="AN59" i="4" s="1"/>
  <c r="Y64" i="4"/>
  <c r="T71" i="4"/>
  <c r="Y71" i="4"/>
  <c r="O71" i="4"/>
  <c r="T95" i="4"/>
  <c r="Y95" i="4"/>
  <c r="Y96" i="4"/>
  <c r="AL118" i="4"/>
  <c r="AN118" i="4" s="1"/>
  <c r="AE118" i="4"/>
  <c r="T127" i="4"/>
  <c r="Y127" i="4"/>
  <c r="O127" i="4"/>
  <c r="AE128" i="4"/>
  <c r="T133" i="4"/>
  <c r="O133" i="4"/>
  <c r="AE161" i="4"/>
  <c r="AL161" i="4"/>
  <c r="AN161" i="4" s="1"/>
  <c r="T166" i="4"/>
  <c r="Y166" i="4"/>
  <c r="T168" i="4"/>
  <c r="Y168" i="4"/>
  <c r="O48" i="4"/>
  <c r="Y48" i="4"/>
  <c r="Y49" i="4"/>
  <c r="Y55" i="4"/>
  <c r="AE60" i="4"/>
  <c r="O64" i="4"/>
  <c r="T67" i="4"/>
  <c r="O67" i="4"/>
  <c r="AE71" i="4"/>
  <c r="AE89" i="4"/>
  <c r="O95" i="4"/>
  <c r="O96" i="4"/>
  <c r="T98" i="4"/>
  <c r="Y98" i="4"/>
  <c r="O98" i="4"/>
  <c r="AE115" i="4"/>
  <c r="AL115" i="4"/>
  <c r="AN115" i="4" s="1"/>
  <c r="AI134" i="4"/>
  <c r="AE136" i="4"/>
  <c r="Y72" i="4"/>
  <c r="T99" i="4"/>
  <c r="O99" i="4"/>
  <c r="T109" i="4"/>
  <c r="Y109" i="4"/>
  <c r="O109" i="4"/>
  <c r="AE112" i="4"/>
  <c r="T114" i="4"/>
  <c r="O114" i="4"/>
  <c r="AE119" i="4"/>
  <c r="AL119" i="4"/>
  <c r="AN119" i="4" s="1"/>
  <c r="AE123" i="4"/>
  <c r="Y162" i="4"/>
  <c r="O162" i="4"/>
  <c r="Y26" i="4"/>
  <c r="T68" i="4"/>
  <c r="Y68" i="4"/>
  <c r="O68" i="4"/>
  <c r="AE70" i="4"/>
  <c r="AL70" i="4"/>
  <c r="AN70" i="4" s="1"/>
  <c r="O72" i="4"/>
  <c r="N102" i="4"/>
  <c r="T111" i="4"/>
  <c r="Y111" i="4"/>
  <c r="O111" i="4"/>
  <c r="AE114" i="4"/>
  <c r="T116" i="4"/>
  <c r="Y116" i="4"/>
  <c r="O116" i="4"/>
  <c r="AL123" i="4"/>
  <c r="AN123" i="4" s="1"/>
  <c r="AE126" i="4"/>
  <c r="AO126" i="4" s="1"/>
  <c r="AL126" i="4"/>
  <c r="AN126" i="4" s="1"/>
  <c r="AL158" i="4"/>
  <c r="AN158" i="4" s="1"/>
  <c r="AE158" i="4"/>
  <c r="O169" i="4"/>
  <c r="Y169" i="4"/>
  <c r="O171" i="4"/>
  <c r="Y171" i="4"/>
  <c r="Y173" i="4"/>
  <c r="AE176" i="4"/>
  <c r="AE97" i="4"/>
  <c r="AL97" i="4"/>
  <c r="AN97" i="4" s="1"/>
  <c r="Y110" i="4"/>
  <c r="T113" i="4"/>
  <c r="Y113" i="4"/>
  <c r="O113" i="4"/>
  <c r="T115" i="4"/>
  <c r="Y115" i="4"/>
  <c r="O115" i="4"/>
  <c r="T117" i="4"/>
  <c r="Y117" i="4"/>
  <c r="O117" i="4"/>
  <c r="T121" i="4"/>
  <c r="Y121" i="4"/>
  <c r="O121" i="4"/>
  <c r="T124" i="4"/>
  <c r="O124" i="4"/>
  <c r="AE127" i="4"/>
  <c r="T132" i="4"/>
  <c r="Y132" i="4"/>
  <c r="O132" i="4"/>
  <c r="AE132" i="4"/>
  <c r="AF132" i="4" s="1"/>
  <c r="AL132" i="4"/>
  <c r="AN132" i="4" s="1"/>
  <c r="T164" i="4"/>
  <c r="Y164" i="4"/>
  <c r="Y174" i="4"/>
  <c r="T174" i="4"/>
  <c r="T175" i="4"/>
  <c r="Y175" i="4"/>
  <c r="Y118" i="4"/>
  <c r="T123" i="4"/>
  <c r="Y123" i="4"/>
  <c r="O123" i="4"/>
  <c r="Y125" i="4"/>
  <c r="T158" i="4"/>
  <c r="Y158" i="4"/>
  <c r="O158" i="4"/>
  <c r="AL165" i="4"/>
  <c r="AN165" i="4" s="1"/>
  <c r="Y22" i="4"/>
  <c r="O22" i="4"/>
  <c r="O43" i="4"/>
  <c r="Y43" i="4"/>
  <c r="T43" i="4"/>
  <c r="AL23" i="4"/>
  <c r="AN23" i="4" s="1"/>
  <c r="O30" i="4"/>
  <c r="Y30" i="4"/>
  <c r="T30" i="4"/>
  <c r="AL31" i="4"/>
  <c r="AN31" i="4" s="1"/>
  <c r="AE31" i="4"/>
  <c r="Y40" i="4"/>
  <c r="O40" i="4"/>
  <c r="T40" i="4"/>
  <c r="AL21" i="4"/>
  <c r="AN21" i="4" s="1"/>
  <c r="AL35" i="4"/>
  <c r="AN35" i="4" s="1"/>
  <c r="AE35" i="4"/>
  <c r="AL44" i="4"/>
  <c r="AN44" i="4" s="1"/>
  <c r="Y62" i="4"/>
  <c r="O62" i="4"/>
  <c r="AL63" i="4"/>
  <c r="AN63" i="4" s="1"/>
  <c r="AL66" i="4"/>
  <c r="AN66" i="4" s="1"/>
  <c r="Y69" i="4"/>
  <c r="O69" i="4"/>
  <c r="O73" i="4"/>
  <c r="Y73" i="4"/>
  <c r="AL74" i="4"/>
  <c r="AN74" i="4" s="1"/>
  <c r="Y80" i="4"/>
  <c r="O80" i="4"/>
  <c r="AL82" i="4"/>
  <c r="AN82" i="4" s="1"/>
  <c r="O87" i="4"/>
  <c r="Y87" i="4"/>
  <c r="O94" i="4"/>
  <c r="AL135" i="4"/>
  <c r="AN135" i="4" s="1"/>
  <c r="O178" i="4"/>
  <c r="Y178" i="4"/>
  <c r="T178" i="4"/>
  <c r="Y21" i="4"/>
  <c r="Y23" i="4"/>
  <c r="Y25" i="4"/>
  <c r="Y31" i="4"/>
  <c r="O31" i="4"/>
  <c r="Y35" i="4"/>
  <c r="O35" i="4"/>
  <c r="O41" i="4"/>
  <c r="Y41" i="4"/>
  <c r="Y44" i="4"/>
  <c r="O44" i="4"/>
  <c r="AL45" i="4"/>
  <c r="AN45" i="4" s="1"/>
  <c r="O63" i="4"/>
  <c r="Y63" i="4"/>
  <c r="Y66" i="4"/>
  <c r="O66" i="4"/>
  <c r="Y74" i="4"/>
  <c r="O74" i="4"/>
  <c r="AL75" i="4"/>
  <c r="AN75" i="4" s="1"/>
  <c r="AL77" i="4"/>
  <c r="AN77" i="4" s="1"/>
  <c r="Y82" i="4"/>
  <c r="O82" i="4"/>
  <c r="AL83" i="4"/>
  <c r="AN83" i="4" s="1"/>
  <c r="AL85" i="4"/>
  <c r="AN85" i="4" s="1"/>
  <c r="Y88" i="4"/>
  <c r="O88" i="4"/>
  <c r="O138" i="4"/>
  <c r="Y138" i="4"/>
  <c r="Y145" i="4"/>
  <c r="O145" i="4"/>
  <c r="T21" i="4"/>
  <c r="T23" i="4"/>
  <c r="T25" i="4"/>
  <c r="T26" i="4"/>
  <c r="AL29" i="4"/>
  <c r="AN29" i="4" s="1"/>
  <c r="AE41" i="4"/>
  <c r="AL42" i="4"/>
  <c r="AN42" i="4" s="1"/>
  <c r="AE44" i="4"/>
  <c r="O45" i="4"/>
  <c r="Y45" i="4"/>
  <c r="AL47" i="4"/>
  <c r="AN47" i="4" s="1"/>
  <c r="AL53" i="4"/>
  <c r="AN53" i="4" s="1"/>
  <c r="AL58" i="4"/>
  <c r="AN58" i="4" s="1"/>
  <c r="AL61" i="4"/>
  <c r="AN61" i="4" s="1"/>
  <c r="T62" i="4"/>
  <c r="AE63" i="4"/>
  <c r="AE66" i="4"/>
  <c r="T69" i="4"/>
  <c r="T73" i="4"/>
  <c r="AE74" i="4"/>
  <c r="Y75" i="4"/>
  <c r="O75" i="4"/>
  <c r="AL78" i="4"/>
  <c r="AN78" i="4" s="1"/>
  <c r="AL79" i="4"/>
  <c r="AN79" i="4" s="1"/>
  <c r="T80" i="4"/>
  <c r="AE82" i="4"/>
  <c r="O83" i="4"/>
  <c r="Y83" i="4"/>
  <c r="O85" i="4"/>
  <c r="Y85" i="4"/>
  <c r="AL86" i="4"/>
  <c r="AN86" i="4" s="1"/>
  <c r="O105" i="4"/>
  <c r="Y105" i="4"/>
  <c r="AL129" i="4"/>
  <c r="AN129" i="4" s="1"/>
  <c r="AL130" i="4"/>
  <c r="AN130" i="4" s="1"/>
  <c r="O136" i="4"/>
  <c r="Y136" i="4"/>
  <c r="Y143" i="4"/>
  <c r="O143" i="4"/>
  <c r="O153" i="4"/>
  <c r="Y153" i="4"/>
  <c r="Y167" i="4"/>
  <c r="T167" i="4"/>
  <c r="O167" i="4"/>
  <c r="Y29" i="4"/>
  <c r="O29" i="4"/>
  <c r="AL30" i="4"/>
  <c r="AN30" i="4" s="1"/>
  <c r="T31" i="4"/>
  <c r="AL40" i="4"/>
  <c r="AN40" i="4" s="1"/>
  <c r="AI41" i="4"/>
  <c r="Y42" i="4"/>
  <c r="O42" i="4"/>
  <c r="AL43" i="4"/>
  <c r="AN43" i="4" s="1"/>
  <c r="Y46" i="4"/>
  <c r="O46" i="4"/>
  <c r="Y47" i="4"/>
  <c r="O47" i="4"/>
  <c r="O53" i="4"/>
  <c r="Y53" i="4"/>
  <c r="Y58" i="4"/>
  <c r="O58" i="4"/>
  <c r="O61" i="4"/>
  <c r="Y61" i="4"/>
  <c r="AL62" i="4"/>
  <c r="AN62" i="4" s="1"/>
  <c r="AL69" i="4"/>
  <c r="AN69" i="4" s="1"/>
  <c r="AL73" i="4"/>
  <c r="AN73" i="4" s="1"/>
  <c r="AE77" i="4"/>
  <c r="Y78" i="4"/>
  <c r="O78" i="4"/>
  <c r="O79" i="4"/>
  <c r="Y79" i="4"/>
  <c r="AL80" i="4"/>
  <c r="AN80" i="4" s="1"/>
  <c r="AE85" i="4"/>
  <c r="Y86" i="4"/>
  <c r="O86" i="4"/>
  <c r="AL87" i="4"/>
  <c r="AN87" i="4" s="1"/>
  <c r="T88" i="4"/>
  <c r="AL90" i="4"/>
  <c r="AN90" i="4" s="1"/>
  <c r="AE101" i="4"/>
  <c r="AL104" i="4"/>
  <c r="AN104" i="4" s="1"/>
  <c r="T138" i="4"/>
  <c r="T145" i="4"/>
  <c r="Y147" i="4"/>
  <c r="O147" i="4"/>
  <c r="AL94" i="4"/>
  <c r="AN94" i="4" s="1"/>
  <c r="O100" i="4"/>
  <c r="Y100" i="4"/>
  <c r="Y128" i="4"/>
  <c r="O128" i="4"/>
  <c r="T100" i="4"/>
  <c r="O104" i="4"/>
  <c r="Y104" i="4"/>
  <c r="AL105" i="4"/>
  <c r="AN105" i="4" s="1"/>
  <c r="Y131" i="4"/>
  <c r="O131" i="4"/>
  <c r="AL137" i="4"/>
  <c r="AN137" i="4" s="1"/>
  <c r="AL139" i="4"/>
  <c r="AN139" i="4" s="1"/>
  <c r="AL142" i="4"/>
  <c r="AN142" i="4" s="1"/>
  <c r="AL144" i="4"/>
  <c r="AN144" i="4" s="1"/>
  <c r="AL146" i="4"/>
  <c r="AN146" i="4" s="1"/>
  <c r="AL150" i="4"/>
  <c r="AN150" i="4" s="1"/>
  <c r="Y155" i="4"/>
  <c r="O155" i="4"/>
  <c r="O129" i="4"/>
  <c r="Y129" i="4"/>
  <c r="O135" i="4"/>
  <c r="Y135" i="4"/>
  <c r="AL136" i="4"/>
  <c r="AN136" i="4" s="1"/>
  <c r="Y139" i="4"/>
  <c r="O139" i="4"/>
  <c r="O144" i="4"/>
  <c r="Y144" i="4"/>
  <c r="AL145" i="4"/>
  <c r="AN145" i="4" s="1"/>
  <c r="Y161" i="4"/>
  <c r="O161" i="4"/>
  <c r="O176" i="4"/>
  <c r="Y176" i="4"/>
  <c r="T176" i="4"/>
  <c r="AL128" i="4"/>
  <c r="AN128" i="4" s="1"/>
  <c r="O130" i="4"/>
  <c r="Y130" i="4"/>
  <c r="AL131" i="4"/>
  <c r="AN131" i="4" s="1"/>
  <c r="Y137" i="4"/>
  <c r="O137" i="4"/>
  <c r="AL138" i="4"/>
  <c r="AN138" i="4" s="1"/>
  <c r="O142" i="4"/>
  <c r="Y142" i="4"/>
  <c r="AL143" i="4"/>
  <c r="AN143" i="4" s="1"/>
  <c r="T144" i="4"/>
  <c r="AE145" i="4"/>
  <c r="O146" i="4"/>
  <c r="Y146" i="4"/>
  <c r="AL147" i="4"/>
  <c r="AN147" i="4" s="1"/>
  <c r="O149" i="4"/>
  <c r="Y149" i="4"/>
  <c r="O151" i="4"/>
  <c r="Y151" i="4"/>
  <c r="AL152" i="4"/>
  <c r="AN152" i="4" s="1"/>
  <c r="AL154" i="4"/>
  <c r="AN154" i="4" s="1"/>
  <c r="T161" i="4"/>
  <c r="O177" i="4"/>
  <c r="T177" i="4"/>
  <c r="Y177" i="4"/>
  <c r="Y150" i="4"/>
  <c r="O150" i="4"/>
  <c r="AL151" i="4"/>
  <c r="AN151" i="4" s="1"/>
  <c r="Y152" i="4"/>
  <c r="O152" i="4"/>
  <c r="AL153" i="4"/>
  <c r="AN153" i="4" s="1"/>
  <c r="AE166" i="4"/>
  <c r="AL166" i="4"/>
  <c r="AN166" i="4" s="1"/>
  <c r="Y141" i="4"/>
  <c r="AL149" i="4"/>
  <c r="AN149" i="4" s="1"/>
  <c r="O154" i="4"/>
  <c r="Y154" i="4"/>
  <c r="AL155" i="4"/>
  <c r="AN155" i="4" s="1"/>
  <c r="AL163" i="4"/>
  <c r="AN163" i="4" s="1"/>
  <c r="AE163" i="4"/>
  <c r="AF163" i="4" s="1"/>
  <c r="AH163" i="4" s="1"/>
  <c r="AE169" i="4"/>
  <c r="AL169" i="4"/>
  <c r="AN169" i="4" s="1"/>
  <c r="AE168" i="4"/>
  <c r="AF168" i="4" s="1"/>
  <c r="AH168" i="4" s="1"/>
  <c r="AE171" i="4"/>
  <c r="Y157" i="4"/>
  <c r="AL162" i="4"/>
  <c r="AN162" i="4" s="1"/>
  <c r="AE162" i="4"/>
  <c r="AE164" i="4"/>
  <c r="AF164" i="4" s="1"/>
  <c r="AH164" i="4" s="1"/>
  <c r="Y172" i="4"/>
  <c r="AE175" i="4"/>
  <c r="T162" i="4"/>
  <c r="T163" i="4"/>
  <c r="O164" i="4"/>
  <c r="O166" i="4"/>
  <c r="O168" i="4"/>
  <c r="AL178" i="4"/>
  <c r="AN178" i="4" s="1"/>
  <c r="AI9" i="4" l="1"/>
  <c r="AF94" i="4"/>
  <c r="AH94" i="4" s="1"/>
  <c r="AF96" i="4"/>
  <c r="AH96" i="4" s="1"/>
  <c r="AF95" i="4"/>
  <c r="AH95" i="4" s="1"/>
  <c r="AF93" i="4"/>
  <c r="AH93" i="4" s="1"/>
  <c r="AF92" i="4"/>
  <c r="AH92" i="4" s="1"/>
  <c r="AF169" i="4"/>
  <c r="AH169" i="4" s="1"/>
  <c r="AF63" i="4"/>
  <c r="AH63" i="4" s="1"/>
  <c r="AF44" i="4"/>
  <c r="AH44" i="4" s="1"/>
  <c r="AF127" i="4"/>
  <c r="AH127" i="4" s="1"/>
  <c r="AF112" i="4"/>
  <c r="AH112" i="4" s="1"/>
  <c r="AF89" i="4"/>
  <c r="AH89" i="4" s="1"/>
  <c r="AF113" i="4"/>
  <c r="AH113" i="4" s="1"/>
  <c r="AF68" i="4"/>
  <c r="AH68" i="4" s="1"/>
  <c r="AF159" i="4"/>
  <c r="AH159" i="4" s="1"/>
  <c r="AF130" i="4"/>
  <c r="AH130" i="4" s="1"/>
  <c r="AF155" i="4"/>
  <c r="AH155" i="4" s="1"/>
  <c r="AF54" i="4"/>
  <c r="AH54" i="4" s="1"/>
  <c r="AF34" i="4"/>
  <c r="AH34" i="4" s="1"/>
  <c r="AF99" i="4"/>
  <c r="AH99" i="4" s="1"/>
  <c r="AF57" i="4"/>
  <c r="AH57" i="4" s="1"/>
  <c r="AF171" i="4"/>
  <c r="AH171" i="4" s="1"/>
  <c r="AF166" i="4"/>
  <c r="AH166" i="4" s="1"/>
  <c r="AF119" i="4"/>
  <c r="AH119" i="4" s="1"/>
  <c r="AF71" i="4"/>
  <c r="AH71" i="4" s="1"/>
  <c r="AF46" i="4"/>
  <c r="AH46" i="4" s="1"/>
  <c r="AF79" i="4"/>
  <c r="AH79" i="4" s="1"/>
  <c r="AF48" i="4"/>
  <c r="AH48" i="4" s="1"/>
  <c r="AF160" i="4"/>
  <c r="AH160" i="4" s="1"/>
  <c r="AF28" i="4"/>
  <c r="AH28" i="4" s="1"/>
  <c r="AF83" i="4"/>
  <c r="AH83" i="4" s="1"/>
  <c r="AF80" i="4"/>
  <c r="AH80" i="4" s="1"/>
  <c r="AF65" i="4"/>
  <c r="AH65" i="4" s="1"/>
  <c r="AF84" i="4"/>
  <c r="AH84" i="4" s="1"/>
  <c r="AF69" i="4"/>
  <c r="AH69" i="4" s="1"/>
  <c r="AF140" i="4"/>
  <c r="AH140" i="4" s="1"/>
  <c r="AF90" i="4"/>
  <c r="AH90" i="4" s="1"/>
  <c r="AF49" i="4"/>
  <c r="AH49" i="4" s="1"/>
  <c r="AF138" i="4"/>
  <c r="AH138" i="4" s="1"/>
  <c r="AF102" i="4"/>
  <c r="AH102" i="4" s="1"/>
  <c r="AF145" i="4"/>
  <c r="AH145" i="4" s="1"/>
  <c r="AF82" i="4"/>
  <c r="AH82" i="4" s="1"/>
  <c r="AF41" i="4"/>
  <c r="AH41" i="4" s="1"/>
  <c r="AF176" i="4"/>
  <c r="AH176" i="4" s="1"/>
  <c r="AF115" i="4"/>
  <c r="AH115" i="4" s="1"/>
  <c r="AF128" i="4"/>
  <c r="AH128" i="4" s="1"/>
  <c r="AF118" i="4"/>
  <c r="AH118" i="4" s="1"/>
  <c r="AF32" i="4"/>
  <c r="AH32" i="4" s="1"/>
  <c r="AF124" i="4"/>
  <c r="AH124" i="4" s="1"/>
  <c r="AF111" i="4"/>
  <c r="AH111" i="4" s="1"/>
  <c r="AF121" i="4"/>
  <c r="AH121" i="4" s="1"/>
  <c r="AF37" i="4"/>
  <c r="AH37" i="4" s="1"/>
  <c r="AF67" i="4"/>
  <c r="AH67" i="4" s="1"/>
  <c r="AF51" i="4"/>
  <c r="AH51" i="4" s="1"/>
  <c r="AF33" i="4"/>
  <c r="AH33" i="4" s="1"/>
  <c r="AF50" i="4"/>
  <c r="AH50" i="4" s="1"/>
  <c r="AF133" i="4"/>
  <c r="AH133" i="4" s="1"/>
  <c r="AF42" i="4"/>
  <c r="AH42" i="4" s="1"/>
  <c r="AF178" i="4"/>
  <c r="AH178" i="4" s="1"/>
  <c r="AF156" i="4"/>
  <c r="AH156" i="4" s="1"/>
  <c r="AF151" i="4"/>
  <c r="AH151" i="4" s="1"/>
  <c r="AF47" i="4"/>
  <c r="AH47" i="4" s="1"/>
  <c r="AF45" i="4"/>
  <c r="AH45" i="4" s="1"/>
  <c r="AF154" i="4"/>
  <c r="AH154" i="4" s="1"/>
  <c r="AF131" i="4"/>
  <c r="AH131" i="4" s="1"/>
  <c r="AF73" i="4"/>
  <c r="AH73" i="4" s="1"/>
  <c r="AF74" i="4"/>
  <c r="AH74" i="4" s="1"/>
  <c r="AH132" i="4"/>
  <c r="AF158" i="4"/>
  <c r="AH158" i="4" s="1"/>
  <c r="AF114" i="4"/>
  <c r="AH114" i="4" s="1"/>
  <c r="AF59" i="4"/>
  <c r="AH59" i="4" s="1"/>
  <c r="AF98" i="4"/>
  <c r="AH98" i="4" s="1"/>
  <c r="AF87" i="4"/>
  <c r="AH87" i="4" s="1"/>
  <c r="AF146" i="4"/>
  <c r="AH146" i="4" s="1"/>
  <c r="AF78" i="4"/>
  <c r="AH78" i="4" s="1"/>
  <c r="AF43" i="4"/>
  <c r="AH43" i="4" s="1"/>
  <c r="AF135" i="4"/>
  <c r="AH135" i="4" s="1"/>
  <c r="AF55" i="4"/>
  <c r="AH55" i="4" s="1"/>
  <c r="AF150" i="4"/>
  <c r="AH150" i="4" s="1"/>
  <c r="AF109" i="4"/>
  <c r="AH109" i="4" s="1"/>
  <c r="AF101" i="4"/>
  <c r="AH101" i="4" s="1"/>
  <c r="AF31" i="4"/>
  <c r="AH31" i="4" s="1"/>
  <c r="AF60" i="4"/>
  <c r="AH60" i="4" s="1"/>
  <c r="AF174" i="4"/>
  <c r="AH174" i="4" s="1"/>
  <c r="AF104" i="4"/>
  <c r="AH104" i="4" s="1"/>
  <c r="AF147" i="4"/>
  <c r="AH147" i="4" s="1"/>
  <c r="AF172" i="4"/>
  <c r="AH172" i="4" s="1"/>
  <c r="AF58" i="4"/>
  <c r="AH58" i="4" s="1"/>
  <c r="AF53" i="4"/>
  <c r="AH53" i="4" s="1"/>
  <c r="AF122" i="4"/>
  <c r="AH122" i="4" s="1"/>
  <c r="AF162" i="4"/>
  <c r="AH162" i="4" s="1"/>
  <c r="AF175" i="4"/>
  <c r="AH175" i="4" s="1"/>
  <c r="AF85" i="4"/>
  <c r="AH85" i="4" s="1"/>
  <c r="AF66" i="4"/>
  <c r="AH66" i="4" s="1"/>
  <c r="AF35" i="4"/>
  <c r="AH35" i="4" s="1"/>
  <c r="AF126" i="4"/>
  <c r="AH126" i="4" s="1"/>
  <c r="AF70" i="4"/>
  <c r="AH70" i="4" s="1"/>
  <c r="AF123" i="4"/>
  <c r="AH123" i="4" s="1"/>
  <c r="AF136" i="4"/>
  <c r="AH136" i="4" s="1"/>
  <c r="AF161" i="4"/>
  <c r="AH161" i="4" s="1"/>
  <c r="AF116" i="4"/>
  <c r="AH116" i="4" s="1"/>
  <c r="AF39" i="4"/>
  <c r="AH39" i="4" s="1"/>
  <c r="AF117" i="4"/>
  <c r="AH117" i="4" s="1"/>
  <c r="AF177" i="4"/>
  <c r="AH177" i="4" s="1"/>
  <c r="AF26" i="4"/>
  <c r="AH26" i="4" s="1"/>
  <c r="AF142" i="4"/>
  <c r="AH142" i="4" s="1"/>
  <c r="AF149" i="4"/>
  <c r="AH149" i="4" s="1"/>
  <c r="AF75" i="4"/>
  <c r="AH75" i="4" s="1"/>
  <c r="AF120" i="4"/>
  <c r="AH120" i="4" s="1"/>
  <c r="AF100" i="4"/>
  <c r="AH100" i="4" s="1"/>
  <c r="AF86" i="4"/>
  <c r="AH86" i="4" s="1"/>
  <c r="AF29" i="4"/>
  <c r="AH29" i="4" s="1"/>
  <c r="AF152" i="4"/>
  <c r="AH152" i="4" s="1"/>
  <c r="AF62" i="4"/>
  <c r="AH62" i="4" s="1"/>
  <c r="AF144" i="4"/>
  <c r="AH144" i="4" s="1"/>
  <c r="AF139" i="4"/>
  <c r="AH139" i="4" s="1"/>
  <c r="AF61" i="4"/>
  <c r="AH61" i="4" s="1"/>
  <c r="AF38" i="4"/>
  <c r="AH38" i="4" s="1"/>
  <c r="AF27" i="4"/>
  <c r="AH27" i="4" s="1"/>
  <c r="AF143" i="4"/>
  <c r="AH143" i="4" s="1"/>
  <c r="AF30" i="4"/>
  <c r="AH30" i="4" s="1"/>
  <c r="AF21" i="4"/>
  <c r="AH21" i="4" s="1"/>
  <c r="AF23" i="4"/>
  <c r="AH23" i="4" s="1"/>
  <c r="AF105" i="4"/>
  <c r="AH105" i="4" s="1"/>
  <c r="AF91" i="4"/>
  <c r="AH91" i="4" s="1"/>
  <c r="O102" i="4"/>
  <c r="Y102" i="4"/>
  <c r="T102" i="4"/>
  <c r="AF77" i="4"/>
  <c r="AH77" i="4" s="1"/>
  <c r="AF97" i="4"/>
  <c r="AH97" i="4" s="1"/>
  <c r="U51" i="22"/>
  <c r="V51" i="22" s="1"/>
  <c r="AF36" i="4"/>
  <c r="AH36" i="4" s="1"/>
  <c r="U205" i="22"/>
  <c r="V205" i="22" s="1"/>
  <c r="AF137" i="4"/>
  <c r="AH137" i="4" s="1"/>
  <c r="U228" i="22"/>
  <c r="V228" i="22" s="1"/>
  <c r="AF153" i="4"/>
  <c r="AH153" i="4" s="1"/>
  <c r="U23" i="22"/>
  <c r="AF18" i="4"/>
  <c r="AH18" i="4" s="1"/>
  <c r="U93" i="22"/>
  <c r="V93" i="22" s="1"/>
  <c r="AF64" i="4"/>
  <c r="AH64" i="4" s="1"/>
  <c r="U234" i="22"/>
  <c r="V234" i="22" s="1"/>
  <c r="AF157" i="4"/>
  <c r="AH157" i="4" s="1"/>
  <c r="U210" i="22"/>
  <c r="V210" i="22" s="1"/>
  <c r="AF141" i="4"/>
  <c r="AH141" i="4" s="1"/>
  <c r="U73" i="22"/>
  <c r="V73" i="22" s="1"/>
  <c r="AF52" i="4"/>
  <c r="AH52" i="4" s="1"/>
  <c r="U36" i="22"/>
  <c r="V36" i="22" s="1"/>
  <c r="AF25" i="4"/>
  <c r="AH25" i="4" s="1"/>
  <c r="U247" i="22"/>
  <c r="V247" i="22" s="1"/>
  <c r="AF165" i="4"/>
  <c r="AH165" i="4" s="1"/>
  <c r="U192" i="22"/>
  <c r="V192" i="22" s="1"/>
  <c r="AF129" i="4"/>
  <c r="AH129" i="4" s="1"/>
  <c r="U57" i="22"/>
  <c r="V57" i="22" s="1"/>
  <c r="AF40" i="4"/>
  <c r="AH40" i="4" s="1"/>
  <c r="U104" i="22"/>
  <c r="V104" i="22" s="1"/>
  <c r="AF72" i="4"/>
  <c r="AH72" i="4" s="1"/>
  <c r="U257" i="22"/>
  <c r="V257" i="22" s="1"/>
  <c r="AF173" i="4"/>
  <c r="AH173" i="4" s="1"/>
  <c r="U78" i="22"/>
  <c r="AF56" i="4"/>
  <c r="AH56" i="4" s="1"/>
  <c r="U187" i="22"/>
  <c r="V187" i="22" s="1"/>
  <c r="AF125" i="4"/>
  <c r="AH125" i="4" s="1"/>
  <c r="U129" i="12"/>
  <c r="V129" i="12" s="1"/>
  <c r="U76" i="22"/>
  <c r="V76" i="22" s="1"/>
  <c r="U88" i="22"/>
  <c r="V88" i="22" s="1"/>
  <c r="U209" i="22"/>
  <c r="V209" i="22" s="1"/>
  <c r="U182" i="22"/>
  <c r="V182" i="22" s="1"/>
  <c r="U132" i="22"/>
  <c r="V132" i="22" s="1"/>
  <c r="U70" i="22"/>
  <c r="V70" i="22" s="1"/>
  <c r="U206" i="22"/>
  <c r="V206" i="22" s="1"/>
  <c r="U153" i="22"/>
  <c r="V153" i="22" s="1"/>
  <c r="U79" i="22"/>
  <c r="V79" i="22" s="1"/>
  <c r="U84" i="22"/>
  <c r="V84" i="22" s="1"/>
  <c r="U75" i="22"/>
  <c r="V75" i="22" s="1"/>
  <c r="U65" i="22"/>
  <c r="V65" i="22" s="1"/>
  <c r="U100" i="22"/>
  <c r="U80" i="22"/>
  <c r="V80" i="22" s="1"/>
  <c r="U74" i="22"/>
  <c r="V74" i="22" s="1"/>
  <c r="U54" i="22"/>
  <c r="V54" i="22" s="1"/>
  <c r="U180" i="22"/>
  <c r="V180" i="22" s="1"/>
  <c r="U67" i="22"/>
  <c r="U48" i="22"/>
  <c r="V48" i="22" s="1"/>
  <c r="AO74" i="4"/>
  <c r="U232" i="22"/>
  <c r="V232" i="22" s="1"/>
  <c r="U217" i="22"/>
  <c r="V217" i="22" s="1"/>
  <c r="U150" i="22"/>
  <c r="U127" i="22"/>
  <c r="V127" i="22" s="1"/>
  <c r="U41" i="22"/>
  <c r="V41" i="22" s="1"/>
  <c r="U155" i="22"/>
  <c r="V155" i="22" s="1"/>
  <c r="U94" i="22"/>
  <c r="V94" i="22" s="1"/>
  <c r="U218" i="22"/>
  <c r="V218" i="22" s="1"/>
  <c r="U124" i="22"/>
  <c r="V124" i="22" s="1"/>
  <c r="U224" i="22"/>
  <c r="V224" i="22" s="1"/>
  <c r="U148" i="22"/>
  <c r="V148" i="22" s="1"/>
  <c r="U138" i="22"/>
  <c r="V138" i="22" s="1"/>
  <c r="U139" i="22"/>
  <c r="V139" i="22" s="1"/>
  <c r="U63" i="22"/>
  <c r="V63" i="22" s="1"/>
  <c r="U256" i="22"/>
  <c r="V256" i="22" s="1"/>
  <c r="U215" i="22"/>
  <c r="V215" i="22" s="1"/>
  <c r="U207" i="22"/>
  <c r="V207" i="22" s="1"/>
  <c r="U87" i="22"/>
  <c r="V87" i="22" s="1"/>
  <c r="U38" i="22"/>
  <c r="V38" i="22" s="1"/>
  <c r="U214" i="22"/>
  <c r="U146" i="22"/>
  <c r="V146" i="22" s="1"/>
  <c r="U62" i="22"/>
  <c r="V62" i="22" s="1"/>
  <c r="U233" i="22"/>
  <c r="V233" i="22" s="1"/>
  <c r="U225" i="22"/>
  <c r="V225" i="22" s="1"/>
  <c r="U123" i="22"/>
  <c r="V123" i="22" s="1"/>
  <c r="U201" i="22"/>
  <c r="V201" i="22" s="1"/>
  <c r="U227" i="22"/>
  <c r="V227" i="22" s="1"/>
  <c r="U231" i="22"/>
  <c r="V231" i="22" s="1"/>
  <c r="U196" i="22"/>
  <c r="V196" i="22" s="1"/>
  <c r="U106" i="22"/>
  <c r="V106" i="22" s="1"/>
  <c r="U42" i="22"/>
  <c r="V42" i="22" s="1"/>
  <c r="U137" i="22"/>
  <c r="V137" i="22" s="1"/>
  <c r="I50" i="12"/>
  <c r="R51" i="12"/>
  <c r="R20" i="12" s="1"/>
  <c r="U165" i="12"/>
  <c r="V165" i="12" s="1"/>
  <c r="U25" i="12"/>
  <c r="V25" i="12" s="1"/>
  <c r="U32" i="12"/>
  <c r="AI106" i="4"/>
  <c r="AI14" i="4" s="1"/>
  <c r="AO17" i="4"/>
  <c r="AO83" i="4"/>
  <c r="AI13" i="4"/>
  <c r="U110" i="22"/>
  <c r="AO75" i="4"/>
  <c r="U118" i="22"/>
  <c r="V118" i="22" s="1"/>
  <c r="AO80" i="4"/>
  <c r="U114" i="22"/>
  <c r="AO77" i="4"/>
  <c r="U158" i="22"/>
  <c r="V158" i="22" s="1"/>
  <c r="AO105" i="4"/>
  <c r="U115" i="22"/>
  <c r="V115" i="22" s="1"/>
  <c r="AO78" i="4"/>
  <c r="Z180" i="4"/>
  <c r="Y17" i="4"/>
  <c r="U244" i="22"/>
  <c r="U260" i="22"/>
  <c r="U269" i="22"/>
  <c r="U164" i="22"/>
  <c r="U266" i="22"/>
  <c r="U195" i="22"/>
  <c r="V195" i="22" s="1"/>
  <c r="AO93" i="4"/>
  <c r="AO92" i="4"/>
  <c r="O90" i="4"/>
  <c r="Y90" i="4"/>
  <c r="U213" i="22"/>
  <c r="U223" i="22"/>
  <c r="AO94" i="4"/>
  <c r="AO143" i="4"/>
  <c r="AO125" i="4"/>
  <c r="AO135" i="4"/>
  <c r="AO110" i="4"/>
  <c r="AO43" i="4"/>
  <c r="AO58" i="4"/>
  <c r="AO146" i="4"/>
  <c r="AO45" i="4"/>
  <c r="AO100" i="4"/>
  <c r="AO172" i="4"/>
  <c r="AO36" i="4"/>
  <c r="AO153" i="4"/>
  <c r="AO151" i="4"/>
  <c r="AO141" i="4"/>
  <c r="AO90" i="4"/>
  <c r="AO24" i="4"/>
  <c r="AO152" i="4"/>
  <c r="AO52" i="4"/>
  <c r="AO137" i="4"/>
  <c r="AO140" i="4"/>
  <c r="AO54" i="4"/>
  <c r="AO131" i="4"/>
  <c r="AO56" i="4"/>
  <c r="AO49" i="4"/>
  <c r="AO122" i="4"/>
  <c r="AO147" i="4"/>
  <c r="AO40" i="4"/>
  <c r="AO150" i="4"/>
  <c r="AO73" i="4"/>
  <c r="AO53" i="4"/>
  <c r="AO38" i="4"/>
  <c r="AO156" i="4"/>
  <c r="AO29" i="4"/>
  <c r="AO69" i="4"/>
  <c r="AO139" i="4"/>
  <c r="AO61" i="4"/>
  <c r="AO129" i="4"/>
  <c r="AO145" i="4"/>
  <c r="U216" i="22"/>
  <c r="V216" i="22" s="1"/>
  <c r="AO82" i="4"/>
  <c r="U122" i="22"/>
  <c r="V122" i="22" s="1"/>
  <c r="AO132" i="4"/>
  <c r="U198" i="22"/>
  <c r="V198" i="22" s="1"/>
  <c r="AO127" i="4"/>
  <c r="U189" i="22"/>
  <c r="V189" i="22" s="1"/>
  <c r="AO176" i="4"/>
  <c r="U263" i="22"/>
  <c r="AE107" i="4"/>
  <c r="AE15" i="4" s="1"/>
  <c r="AO19" i="4"/>
  <c r="AO67" i="4"/>
  <c r="U97" i="22"/>
  <c r="V97" i="22" s="1"/>
  <c r="AO51" i="4"/>
  <c r="U72" i="22"/>
  <c r="V72" i="22" s="1"/>
  <c r="AO33" i="4"/>
  <c r="U47" i="22"/>
  <c r="V47" i="22" s="1"/>
  <c r="AO66" i="4"/>
  <c r="U95" i="22"/>
  <c r="V95" i="22" s="1"/>
  <c r="AO23" i="4"/>
  <c r="U31" i="22"/>
  <c r="V31" i="22" s="1"/>
  <c r="U188" i="22"/>
  <c r="V188" i="22" s="1"/>
  <c r="AO113" i="4"/>
  <c r="U170" i="22"/>
  <c r="AO99" i="4"/>
  <c r="AO55" i="4"/>
  <c r="AO165" i="4"/>
  <c r="AO120" i="4"/>
  <c r="AO169" i="4"/>
  <c r="U253" i="22"/>
  <c r="U107" i="22"/>
  <c r="AO63" i="4"/>
  <c r="U89" i="22"/>
  <c r="V89" i="22" s="1"/>
  <c r="AO44" i="4"/>
  <c r="U64" i="22"/>
  <c r="V64" i="22" s="1"/>
  <c r="AO95" i="4"/>
  <c r="U141" i="22"/>
  <c r="V141" i="22" s="1"/>
  <c r="AO158" i="4"/>
  <c r="U236" i="22"/>
  <c r="AO114" i="4"/>
  <c r="U171" i="22"/>
  <c r="AO70" i="4"/>
  <c r="U102" i="22"/>
  <c r="V102" i="22" s="1"/>
  <c r="AO71" i="4"/>
  <c r="U103" i="22"/>
  <c r="V103" i="22" s="1"/>
  <c r="AO60" i="4"/>
  <c r="U85" i="22"/>
  <c r="V85" i="22" s="1"/>
  <c r="AO46" i="4"/>
  <c r="U66" i="22"/>
  <c r="V66" i="22" s="1"/>
  <c r="AO79" i="4"/>
  <c r="U117" i="22"/>
  <c r="AO121" i="4"/>
  <c r="U181" i="22"/>
  <c r="V181" i="22" s="1"/>
  <c r="AO48" i="4"/>
  <c r="U69" i="22"/>
  <c r="V69" i="22" s="1"/>
  <c r="AO68" i="4"/>
  <c r="U98" i="22"/>
  <c r="AO159" i="4"/>
  <c r="U237" i="22"/>
  <c r="V237" i="22" s="1"/>
  <c r="AO96" i="4"/>
  <c r="U142" i="22"/>
  <c r="V142" i="22" s="1"/>
  <c r="AO26" i="4"/>
  <c r="U37" i="22"/>
  <c r="V37" i="22" s="1"/>
  <c r="AO47" i="4"/>
  <c r="AO154" i="4"/>
  <c r="AO104" i="4"/>
  <c r="AO72" i="4"/>
  <c r="AO34" i="4"/>
  <c r="AO30" i="4"/>
  <c r="AO155" i="4"/>
  <c r="AO86" i="4"/>
  <c r="AO162" i="4"/>
  <c r="U241" i="22"/>
  <c r="V241" i="22" s="1"/>
  <c r="AO168" i="4"/>
  <c r="U250" i="22"/>
  <c r="V250" i="22" s="1"/>
  <c r="AI17" i="4"/>
  <c r="AO41" i="4"/>
  <c r="U58" i="22"/>
  <c r="V58" i="22" s="1"/>
  <c r="AO35" i="4"/>
  <c r="U49" i="22"/>
  <c r="V49" i="22" s="1"/>
  <c r="AO112" i="4"/>
  <c r="U168" i="22"/>
  <c r="V168" i="22" s="1"/>
  <c r="AO161" i="4"/>
  <c r="U240" i="22"/>
  <c r="AO116" i="4"/>
  <c r="U174" i="22"/>
  <c r="V174" i="22" s="1"/>
  <c r="AO39" i="4"/>
  <c r="U55" i="22"/>
  <c r="V55" i="22" s="1"/>
  <c r="AO117" i="4"/>
  <c r="U177" i="22"/>
  <c r="V177" i="22" s="1"/>
  <c r="AO37" i="4"/>
  <c r="U52" i="22"/>
  <c r="V52" i="22" s="1"/>
  <c r="AO28" i="4"/>
  <c r="U39" i="22"/>
  <c r="AO175" i="4"/>
  <c r="U261" i="22"/>
  <c r="V261" i="22" s="1"/>
  <c r="AO85" i="4"/>
  <c r="U126" i="22"/>
  <c r="V126" i="22" s="1"/>
  <c r="AO119" i="4"/>
  <c r="U179" i="22"/>
  <c r="V179" i="22" s="1"/>
  <c r="AO89" i="4"/>
  <c r="U131" i="22"/>
  <c r="V131" i="22" s="1"/>
  <c r="AO98" i="4"/>
  <c r="U147" i="22"/>
  <c r="V147" i="22" s="1"/>
  <c r="AO167" i="4"/>
  <c r="U249" i="22"/>
  <c r="V249" i="22" s="1"/>
  <c r="AO50" i="4"/>
  <c r="U71" i="22"/>
  <c r="V71" i="22" s="1"/>
  <c r="AO133" i="4"/>
  <c r="U199" i="22"/>
  <c r="V199" i="22" s="1"/>
  <c r="AO164" i="4"/>
  <c r="U246" i="22"/>
  <c r="V246" i="22" s="1"/>
  <c r="AO171" i="4"/>
  <c r="U255" i="22"/>
  <c r="V255" i="22" s="1"/>
  <c r="AO166" i="4"/>
  <c r="U248" i="22"/>
  <c r="V248" i="22" s="1"/>
  <c r="AO101" i="4"/>
  <c r="AO21" i="4"/>
  <c r="U28" i="22"/>
  <c r="V28" i="22" s="1"/>
  <c r="AO31" i="4"/>
  <c r="U43" i="22"/>
  <c r="V43" i="22" s="1"/>
  <c r="AO123" i="4"/>
  <c r="U183" i="22"/>
  <c r="V183" i="22" s="1"/>
  <c r="AO136" i="4"/>
  <c r="U204" i="22"/>
  <c r="V204" i="22" s="1"/>
  <c r="AO115" i="4"/>
  <c r="U173" i="22"/>
  <c r="V173" i="22" s="1"/>
  <c r="AO128" i="4"/>
  <c r="U191" i="22"/>
  <c r="V191" i="22" s="1"/>
  <c r="AO118" i="4"/>
  <c r="U178" i="22"/>
  <c r="V178" i="22" s="1"/>
  <c r="AO32" i="4"/>
  <c r="U46" i="22"/>
  <c r="V46" i="22" s="1"/>
  <c r="U184" i="22"/>
  <c r="AO111" i="4"/>
  <c r="U167" i="22"/>
  <c r="AO22" i="4"/>
  <c r="U29" i="22"/>
  <c r="V29" i="22" s="1"/>
  <c r="AO160" i="4"/>
  <c r="U238" i="22"/>
  <c r="V238" i="22" s="1"/>
  <c r="AO87" i="4"/>
  <c r="U128" i="22"/>
  <c r="V128" i="22" s="1"/>
  <c r="AO91" i="4"/>
  <c r="U135" i="22"/>
  <c r="AO62" i="4"/>
  <c r="AO144" i="4"/>
  <c r="AO65" i="4"/>
  <c r="AO27" i="4"/>
  <c r="AO138" i="4"/>
  <c r="AO84" i="4"/>
  <c r="AO57" i="4"/>
  <c r="AO20" i="4"/>
  <c r="AO157" i="4"/>
  <c r="AO173" i="4"/>
  <c r="AO102" i="4"/>
  <c r="AO130" i="4"/>
  <c r="AO174" i="4"/>
  <c r="AO18" i="4"/>
  <c r="AO97" i="4"/>
  <c r="AO59" i="4"/>
  <c r="AO178" i="4"/>
  <c r="AO109" i="4"/>
  <c r="AO25" i="4"/>
  <c r="AO64" i="4"/>
  <c r="T77" i="4"/>
  <c r="AO177" i="4"/>
  <c r="AO142" i="4"/>
  <c r="AO42" i="4"/>
  <c r="AO149" i="4"/>
  <c r="AO163" i="4"/>
  <c r="AE76" i="4"/>
  <c r="AE108" i="4"/>
  <c r="AK107" i="4"/>
  <c r="AL17" i="4"/>
  <c r="AN17" i="4" s="1"/>
  <c r="AE17" i="4"/>
  <c r="AF17" i="4" s="1"/>
  <c r="AH17" i="4" s="1"/>
  <c r="AD13" i="4"/>
  <c r="AD10" i="4"/>
  <c r="K10" i="4"/>
  <c r="AB12" i="4"/>
  <c r="J10" i="4"/>
  <c r="AB13" i="4"/>
  <c r="G10" i="4"/>
  <c r="AC10" i="4"/>
  <c r="AA10" i="4"/>
  <c r="AB10" i="4"/>
  <c r="O77" i="4"/>
  <c r="AC13" i="4"/>
  <c r="Y77" i="4"/>
  <c r="J12" i="4"/>
  <c r="K12" i="4"/>
  <c r="AC8" i="4"/>
  <c r="J13" i="4"/>
  <c r="AN134" i="4"/>
  <c r="U20" i="22" l="1"/>
  <c r="V20" i="22" s="1"/>
  <c r="U161" i="22"/>
  <c r="V161" i="22" s="1"/>
  <c r="U111" i="22"/>
  <c r="V111" i="22" s="1"/>
  <c r="U24" i="22"/>
  <c r="V24" i="22" s="1"/>
  <c r="U24" i="12"/>
  <c r="U160" i="22"/>
  <c r="V160" i="22" s="1"/>
  <c r="V170" i="22"/>
  <c r="V164" i="22"/>
  <c r="V110" i="22"/>
  <c r="U109" i="22"/>
  <c r="U212" i="22"/>
  <c r="V214" i="22"/>
  <c r="V150" i="22"/>
  <c r="V135" i="22"/>
  <c r="V167" i="22"/>
  <c r="U166" i="22"/>
  <c r="V166" i="22" s="1"/>
  <c r="V223" i="22"/>
  <c r="U265" i="22"/>
  <c r="V266" i="22"/>
  <c r="U268" i="22"/>
  <c r="V269" i="22"/>
  <c r="U77" i="22"/>
  <c r="V77" i="22" s="1"/>
  <c r="V78" i="22"/>
  <c r="U251" i="22"/>
  <c r="V251" i="22" s="1"/>
  <c r="V253" i="22"/>
  <c r="U259" i="22"/>
  <c r="V260" i="22"/>
  <c r="V114" i="22"/>
  <c r="V23" i="22"/>
  <c r="U152" i="22"/>
  <c r="V152" i="22" s="1"/>
  <c r="V39" i="22"/>
  <c r="V213" i="22"/>
  <c r="U239" i="22"/>
  <c r="V239" i="22" s="1"/>
  <c r="V240" i="22"/>
  <c r="V117" i="22"/>
  <c r="U235" i="22"/>
  <c r="V236" i="22"/>
  <c r="U105" i="22"/>
  <c r="V105" i="22" s="1"/>
  <c r="V107" i="22"/>
  <c r="U262" i="22"/>
  <c r="V262" i="22" s="1"/>
  <c r="V263" i="22"/>
  <c r="V244" i="22"/>
  <c r="V100" i="22"/>
  <c r="V32" i="12"/>
  <c r="U231" i="12"/>
  <c r="V231" i="12" s="1"/>
  <c r="U89" i="12"/>
  <c r="V89" i="12" s="1"/>
  <c r="AK106" i="4"/>
  <c r="AK14" i="4" s="1"/>
  <c r="AK15" i="4"/>
  <c r="AF108" i="4"/>
  <c r="AE16" i="4"/>
  <c r="U257" i="12"/>
  <c r="V257" i="12" s="1"/>
  <c r="AF107" i="4"/>
  <c r="U228" i="12"/>
  <c r="V228" i="12" s="1"/>
  <c r="U36" i="12"/>
  <c r="V36" i="12" s="1"/>
  <c r="U78" i="12"/>
  <c r="V78" i="12" s="1"/>
  <c r="U210" i="12"/>
  <c r="V210" i="12" s="1"/>
  <c r="U73" i="12"/>
  <c r="V73" i="12" s="1"/>
  <c r="U192" i="12"/>
  <c r="V192" i="12" s="1"/>
  <c r="U51" i="12"/>
  <c r="V51" i="12" s="1"/>
  <c r="U93" i="12"/>
  <c r="V93" i="12" s="1"/>
  <c r="U234" i="12"/>
  <c r="V234" i="12" s="1"/>
  <c r="U104" i="12"/>
  <c r="V104" i="12" s="1"/>
  <c r="S51" i="12"/>
  <c r="S20" i="12" s="1"/>
  <c r="T20" i="12" s="1"/>
  <c r="U247" i="12"/>
  <c r="V247" i="12" s="1"/>
  <c r="U23" i="12"/>
  <c r="V23" i="12" s="1"/>
  <c r="U187" i="12"/>
  <c r="V187" i="12" s="1"/>
  <c r="U205" i="12"/>
  <c r="V205" i="12" s="1"/>
  <c r="U57" i="12"/>
  <c r="V57" i="12" s="1"/>
  <c r="U151" i="22"/>
  <c r="V151" i="22" s="1"/>
  <c r="U137" i="12"/>
  <c r="V137" i="12" s="1"/>
  <c r="AO76" i="4"/>
  <c r="AF76" i="4"/>
  <c r="AH76" i="4" s="1"/>
  <c r="U153" i="12"/>
  <c r="V153" i="12" s="1"/>
  <c r="U123" i="12"/>
  <c r="U38" i="12"/>
  <c r="V38" i="12" s="1"/>
  <c r="U256" i="12"/>
  <c r="V256" i="12" s="1"/>
  <c r="U75" i="12"/>
  <c r="V75" i="12" s="1"/>
  <c r="U74" i="12"/>
  <c r="V74" i="12" s="1"/>
  <c r="U94" i="12"/>
  <c r="V94" i="12" s="1"/>
  <c r="U206" i="12"/>
  <c r="V206" i="12" s="1"/>
  <c r="U48" i="12"/>
  <c r="V48" i="12" s="1"/>
  <c r="U226" i="22"/>
  <c r="V226" i="22" s="1"/>
  <c r="U201" i="12"/>
  <c r="V201" i="12" s="1"/>
  <c r="U233" i="12"/>
  <c r="V233" i="12" s="1"/>
  <c r="U70" i="12"/>
  <c r="V70" i="12" s="1"/>
  <c r="U218" i="12"/>
  <c r="V218" i="12" s="1"/>
  <c r="U80" i="12"/>
  <c r="V80" i="12" s="1"/>
  <c r="U63" i="12"/>
  <c r="V63" i="12" s="1"/>
  <c r="U232" i="12"/>
  <c r="V232" i="12" s="1"/>
  <c r="U209" i="12"/>
  <c r="V209" i="12" s="1"/>
  <c r="U196" i="12"/>
  <c r="V196" i="12" s="1"/>
  <c r="U146" i="12"/>
  <c r="V146" i="12" s="1"/>
  <c r="U208" i="22"/>
  <c r="V208" i="22" s="1"/>
  <c r="U87" i="12"/>
  <c r="V87" i="12" s="1"/>
  <c r="U100" i="12"/>
  <c r="V100" i="12" s="1"/>
  <c r="U41" i="12"/>
  <c r="V41" i="12" s="1"/>
  <c r="U84" i="12"/>
  <c r="V84" i="12" s="1"/>
  <c r="U138" i="12"/>
  <c r="V138" i="12" s="1"/>
  <c r="U224" i="12"/>
  <c r="V224" i="12" s="1"/>
  <c r="U214" i="12"/>
  <c r="V214" i="12" s="1"/>
  <c r="U215" i="12"/>
  <c r="V215" i="12" s="1"/>
  <c r="U132" i="12"/>
  <c r="V132" i="12" s="1"/>
  <c r="U88" i="12"/>
  <c r="V88" i="12" s="1"/>
  <c r="U180" i="12"/>
  <c r="V180" i="12" s="1"/>
  <c r="U139" i="12"/>
  <c r="V139" i="12" s="1"/>
  <c r="U92" i="22"/>
  <c r="U150" i="12"/>
  <c r="V150" i="12" s="1"/>
  <c r="U79" i="12"/>
  <c r="V79" i="12" s="1"/>
  <c r="U42" i="12"/>
  <c r="V42" i="12" s="1"/>
  <c r="U227" i="12"/>
  <c r="V227" i="12" s="1"/>
  <c r="U65" i="12"/>
  <c r="V65" i="12" s="1"/>
  <c r="U136" i="22"/>
  <c r="V136" i="22" s="1"/>
  <c r="U127" i="12"/>
  <c r="V127" i="12" s="1"/>
  <c r="U230" i="22"/>
  <c r="U225" i="12"/>
  <c r="V225" i="12" s="1"/>
  <c r="U106" i="12"/>
  <c r="V106" i="12" s="1"/>
  <c r="U155" i="12"/>
  <c r="V155" i="12" s="1"/>
  <c r="U217" i="12"/>
  <c r="V217" i="12" s="1"/>
  <c r="U76" i="12"/>
  <c r="V76" i="12" s="1"/>
  <c r="U148" i="12"/>
  <c r="V148" i="12" s="1"/>
  <c r="U124" i="12"/>
  <c r="V124" i="12" s="1"/>
  <c r="U182" i="12"/>
  <c r="V182" i="12" s="1"/>
  <c r="U62" i="12"/>
  <c r="V62" i="12" s="1"/>
  <c r="U54" i="12"/>
  <c r="V54" i="12" s="1"/>
  <c r="U67" i="12"/>
  <c r="U207" i="12"/>
  <c r="V207" i="12" s="1"/>
  <c r="U142" i="12"/>
  <c r="V142" i="12" s="1"/>
  <c r="I44" i="12"/>
  <c r="R50" i="12"/>
  <c r="S50" i="12" s="1"/>
  <c r="U135" i="12"/>
  <c r="V135" i="12" s="1"/>
  <c r="U141" i="12"/>
  <c r="V141" i="12" s="1"/>
  <c r="U238" i="12"/>
  <c r="V238" i="12" s="1"/>
  <c r="U167" i="12"/>
  <c r="V167" i="12" s="1"/>
  <c r="U46" i="12"/>
  <c r="V46" i="12" s="1"/>
  <c r="U191" i="12"/>
  <c r="V191" i="12" s="1"/>
  <c r="U204" i="12"/>
  <c r="V204" i="12" s="1"/>
  <c r="U43" i="12"/>
  <c r="V43" i="12" s="1"/>
  <c r="U152" i="12"/>
  <c r="V152" i="12" s="1"/>
  <c r="U255" i="12"/>
  <c r="V255" i="12" s="1"/>
  <c r="U199" i="12"/>
  <c r="V199" i="12" s="1"/>
  <c r="U249" i="12"/>
  <c r="V249" i="12" s="1"/>
  <c r="U52" i="12"/>
  <c r="V52" i="12" s="1"/>
  <c r="U55" i="12"/>
  <c r="V55" i="12" s="1"/>
  <c r="U240" i="12"/>
  <c r="V240" i="12" s="1"/>
  <c r="U49" i="12"/>
  <c r="V49" i="12" s="1"/>
  <c r="U241" i="12"/>
  <c r="V241" i="12" s="1"/>
  <c r="U66" i="12"/>
  <c r="V66" i="12" s="1"/>
  <c r="U103" i="12"/>
  <c r="V103" i="12" s="1"/>
  <c r="U171" i="12"/>
  <c r="U188" i="12"/>
  <c r="V188" i="12" s="1"/>
  <c r="U47" i="12"/>
  <c r="V47" i="12" s="1"/>
  <c r="U97" i="12"/>
  <c r="V97" i="12" s="1"/>
  <c r="U189" i="12"/>
  <c r="V189" i="12" s="1"/>
  <c r="U122" i="12"/>
  <c r="V122" i="12" s="1"/>
  <c r="U195" i="12"/>
  <c r="V195" i="12" s="1"/>
  <c r="U163" i="22"/>
  <c r="V163" i="22" s="1"/>
  <c r="U164" i="12"/>
  <c r="U260" i="12"/>
  <c r="V260" i="12" s="1"/>
  <c r="U157" i="22"/>
  <c r="U158" i="12"/>
  <c r="V158" i="12" s="1"/>
  <c r="U118" i="12"/>
  <c r="V118" i="12" s="1"/>
  <c r="U131" i="12"/>
  <c r="V131" i="12" s="1"/>
  <c r="U126" i="12"/>
  <c r="V126" i="12" s="1"/>
  <c r="U237" i="12"/>
  <c r="V237" i="12" s="1"/>
  <c r="U69" i="12"/>
  <c r="V69" i="12" s="1"/>
  <c r="U95" i="12"/>
  <c r="V95" i="12" s="1"/>
  <c r="U223" i="12"/>
  <c r="V223" i="12" s="1"/>
  <c r="U128" i="12"/>
  <c r="V128" i="12" s="1"/>
  <c r="U29" i="12"/>
  <c r="V29" i="12" s="1"/>
  <c r="U184" i="12"/>
  <c r="U178" i="12"/>
  <c r="V178" i="12" s="1"/>
  <c r="U173" i="12"/>
  <c r="U183" i="12"/>
  <c r="V183" i="12" s="1"/>
  <c r="U28" i="12"/>
  <c r="V28" i="12" s="1"/>
  <c r="U248" i="12"/>
  <c r="V248" i="12" s="1"/>
  <c r="U246" i="12"/>
  <c r="V246" i="12" s="1"/>
  <c r="U71" i="12"/>
  <c r="V71" i="12" s="1"/>
  <c r="U147" i="12"/>
  <c r="V147" i="12" s="1"/>
  <c r="U39" i="12"/>
  <c r="V39" i="12" s="1"/>
  <c r="U177" i="12"/>
  <c r="V177" i="12" s="1"/>
  <c r="U174" i="12"/>
  <c r="V174" i="12" s="1"/>
  <c r="U168" i="12"/>
  <c r="V168" i="12" s="1"/>
  <c r="U58" i="12"/>
  <c r="V58" i="12" s="1"/>
  <c r="U250" i="12"/>
  <c r="V250" i="12" s="1"/>
  <c r="U117" i="12"/>
  <c r="V117" i="12" s="1"/>
  <c r="U85" i="12"/>
  <c r="V85" i="12" s="1"/>
  <c r="U102" i="12"/>
  <c r="V102" i="12" s="1"/>
  <c r="U236" i="12"/>
  <c r="V236" i="12" s="1"/>
  <c r="U64" i="12"/>
  <c r="V64" i="12" s="1"/>
  <c r="U107" i="12"/>
  <c r="V107" i="12" s="1"/>
  <c r="U170" i="12"/>
  <c r="V170" i="12" s="1"/>
  <c r="U72" i="12"/>
  <c r="V72" i="12" s="1"/>
  <c r="U263" i="12"/>
  <c r="U198" i="12"/>
  <c r="V198" i="12" s="1"/>
  <c r="U216" i="12"/>
  <c r="V216" i="12" s="1"/>
  <c r="U266" i="12"/>
  <c r="U269" i="12"/>
  <c r="U115" i="12"/>
  <c r="V115" i="12" s="1"/>
  <c r="U114" i="12"/>
  <c r="U110" i="12"/>
  <c r="U179" i="12"/>
  <c r="V179" i="12" s="1"/>
  <c r="U261" i="12"/>
  <c r="V261" i="12" s="1"/>
  <c r="U37" i="12"/>
  <c r="V37" i="12" s="1"/>
  <c r="U98" i="12"/>
  <c r="U181" i="12"/>
  <c r="V181" i="12" s="1"/>
  <c r="U253" i="12"/>
  <c r="V253" i="12" s="1"/>
  <c r="U31" i="12"/>
  <c r="V31" i="12" s="1"/>
  <c r="U213" i="12"/>
  <c r="U244" i="12"/>
  <c r="V244" i="12" s="1"/>
  <c r="U116" i="22"/>
  <c r="V116" i="22" s="1"/>
  <c r="AI8" i="4"/>
  <c r="AI12" i="4"/>
  <c r="U83" i="22"/>
  <c r="U61" i="22"/>
  <c r="U50" i="22"/>
  <c r="V50" i="22" s="1"/>
  <c r="U186" i="22"/>
  <c r="U68" i="22"/>
  <c r="V68" i="22" s="1"/>
  <c r="U56" i="22"/>
  <c r="V56" i="22" s="1"/>
  <c r="U53" i="22"/>
  <c r="V53" i="22" s="1"/>
  <c r="U172" i="22"/>
  <c r="V172" i="22" s="1"/>
  <c r="U190" i="22"/>
  <c r="V190" i="22" s="1"/>
  <c r="U203" i="22"/>
  <c r="U140" i="22"/>
  <c r="V140" i="22" s="1"/>
  <c r="U252" i="22"/>
  <c r="V252" i="22" s="1"/>
  <c r="U86" i="22"/>
  <c r="V86" i="22" s="1"/>
  <c r="U145" i="22"/>
  <c r="U125" i="22"/>
  <c r="V125" i="22" s="1"/>
  <c r="U45" i="22"/>
  <c r="U30" i="22"/>
  <c r="V30" i="22" s="1"/>
  <c r="U121" i="22"/>
  <c r="U27" i="22"/>
  <c r="U245" i="22"/>
  <c r="V245" i="22" s="1"/>
  <c r="U200" i="22"/>
  <c r="U101" i="22"/>
  <c r="V101" i="22" s="1"/>
  <c r="U197" i="22"/>
  <c r="V197" i="22" s="1"/>
  <c r="U176" i="22"/>
  <c r="U35" i="22"/>
  <c r="V35" i="22" s="1"/>
  <c r="U40" i="22"/>
  <c r="V40" i="22" s="1"/>
  <c r="U96" i="22"/>
  <c r="V96" i="22" s="1"/>
  <c r="AE8" i="4"/>
  <c r="AE12" i="4"/>
  <c r="AE10" i="4"/>
  <c r="AE9" i="4"/>
  <c r="AE13" i="4"/>
  <c r="AF13" i="4" s="1"/>
  <c r="AH13" i="4" s="1"/>
  <c r="AE106" i="4"/>
  <c r="AD9" i="4"/>
  <c r="AB9" i="4"/>
  <c r="AB8" i="4"/>
  <c r="P13" i="4"/>
  <c r="Q13" i="4" s="1"/>
  <c r="J8" i="4"/>
  <c r="V76" i="4"/>
  <c r="X76" i="4" s="1"/>
  <c r="G9" i="4"/>
  <c r="V108" i="4"/>
  <c r="K8" i="4"/>
  <c r="G13" i="4"/>
  <c r="AC12" i="4"/>
  <c r="Z13" i="4"/>
  <c r="G12" i="4"/>
  <c r="G8" i="4"/>
  <c r="AC9" i="4"/>
  <c r="AC6" i="4" s="1"/>
  <c r="J9" i="4"/>
  <c r="Z12" i="4"/>
  <c r="Z8" i="4"/>
  <c r="P10" i="4"/>
  <c r="Z10" i="4"/>
  <c r="N108" i="4"/>
  <c r="N16" i="4" s="1"/>
  <c r="I10" i="4"/>
  <c r="AA13" i="4"/>
  <c r="AA9" i="4"/>
  <c r="AD12" i="4"/>
  <c r="AD8" i="4"/>
  <c r="AA8" i="4"/>
  <c r="AA12" i="4"/>
  <c r="U130" i="22" l="1"/>
  <c r="V130" i="22" s="1"/>
  <c r="V24" i="12"/>
  <c r="U20" i="12"/>
  <c r="V20" i="12" s="1"/>
  <c r="U161" i="12"/>
  <c r="U22" i="22"/>
  <c r="V22" i="22" s="1"/>
  <c r="U113" i="22"/>
  <c r="V113" i="22" s="1"/>
  <c r="U134" i="22"/>
  <c r="V134" i="22" s="1"/>
  <c r="U222" i="22"/>
  <c r="V222" i="22" s="1"/>
  <c r="U194" i="22"/>
  <c r="V194" i="22" s="1"/>
  <c r="V200" i="22"/>
  <c r="V121" i="22"/>
  <c r="U144" i="22"/>
  <c r="V145" i="22"/>
  <c r="U60" i="22"/>
  <c r="V61" i="22"/>
  <c r="U159" i="22"/>
  <c r="V159" i="22" s="1"/>
  <c r="U243" i="22"/>
  <c r="U267" i="22"/>
  <c r="V267" i="22" s="1"/>
  <c r="V268" i="22"/>
  <c r="U26" i="22"/>
  <c r="V26" i="22" s="1"/>
  <c r="V27" i="22"/>
  <c r="U44" i="22"/>
  <c r="V44" i="22" s="1"/>
  <c r="V45" i="22"/>
  <c r="U185" i="22"/>
  <c r="V185" i="22" s="1"/>
  <c r="V186" i="22"/>
  <c r="U156" i="22"/>
  <c r="V156" i="22" s="1"/>
  <c r="V157" i="22"/>
  <c r="U99" i="22"/>
  <c r="V99" i="22" s="1"/>
  <c r="U108" i="22"/>
  <c r="V108" i="22" s="1"/>
  <c r="V109" i="22"/>
  <c r="U169" i="22"/>
  <c r="V169" i="22" s="1"/>
  <c r="U175" i="22"/>
  <c r="V175" i="22" s="1"/>
  <c r="V176" i="22"/>
  <c r="U91" i="22"/>
  <c r="V92" i="22"/>
  <c r="U82" i="22"/>
  <c r="V83" i="22"/>
  <c r="U211" i="22"/>
  <c r="V211" i="22" s="1"/>
  <c r="V212" i="22"/>
  <c r="V203" i="22"/>
  <c r="U202" i="22"/>
  <c r="U229" i="22"/>
  <c r="V229" i="22" s="1"/>
  <c r="V230" i="22"/>
  <c r="V235" i="22"/>
  <c r="U258" i="22"/>
  <c r="V258" i="22" s="1"/>
  <c r="V259" i="22"/>
  <c r="U264" i="22"/>
  <c r="V264" i="22" s="1"/>
  <c r="V265" i="22"/>
  <c r="U149" i="22"/>
  <c r="V149" i="22" s="1"/>
  <c r="V213" i="12"/>
  <c r="V114" i="12"/>
  <c r="U111" i="12"/>
  <c r="V111" i="12" s="1"/>
  <c r="V164" i="12"/>
  <c r="V173" i="12"/>
  <c r="V123" i="12"/>
  <c r="Q10" i="4"/>
  <c r="S10" i="4" s="1"/>
  <c r="U109" i="12"/>
  <c r="V110" i="12"/>
  <c r="U265" i="12"/>
  <c r="V266" i="12"/>
  <c r="U268" i="12"/>
  <c r="V269" i="12"/>
  <c r="U262" i="12"/>
  <c r="V262" i="12" s="1"/>
  <c r="V263" i="12"/>
  <c r="AF106" i="4"/>
  <c r="AE14" i="4"/>
  <c r="S108" i="4"/>
  <c r="S16" i="4" s="1"/>
  <c r="X108" i="4"/>
  <c r="X16" i="4" s="1"/>
  <c r="V16" i="4"/>
  <c r="AH107" i="4"/>
  <c r="AH15" i="4" s="1"/>
  <c r="AF15" i="4"/>
  <c r="AH108" i="4"/>
  <c r="AH16" i="4" s="1"/>
  <c r="AF16" i="4"/>
  <c r="U22" i="12"/>
  <c r="V22" i="12" s="1"/>
  <c r="O108" i="4"/>
  <c r="O16" i="4" s="1"/>
  <c r="AF10" i="4"/>
  <c r="AH10" i="4" s="1"/>
  <c r="T51" i="12"/>
  <c r="U226" i="12"/>
  <c r="U208" i="12"/>
  <c r="V208" i="12" s="1"/>
  <c r="U92" i="12"/>
  <c r="V92" i="12" s="1"/>
  <c r="U136" i="12"/>
  <c r="V136" i="12" s="1"/>
  <c r="U77" i="12"/>
  <c r="V77" i="12" s="1"/>
  <c r="U230" i="12"/>
  <c r="U105" i="12"/>
  <c r="V105" i="12" s="1"/>
  <c r="U251" i="12"/>
  <c r="V251" i="12" s="1"/>
  <c r="U235" i="12"/>
  <c r="V235" i="12" s="1"/>
  <c r="U140" i="12"/>
  <c r="V140" i="12" s="1"/>
  <c r="I33" i="12"/>
  <c r="L44" i="12"/>
  <c r="R44" i="12"/>
  <c r="U259" i="12"/>
  <c r="U166" i="12"/>
  <c r="V166" i="12" s="1"/>
  <c r="U35" i="12"/>
  <c r="V35" i="12" s="1"/>
  <c r="U176" i="12"/>
  <c r="U27" i="12"/>
  <c r="V27" i="12" s="1"/>
  <c r="U200" i="12"/>
  <c r="V200" i="12" s="1"/>
  <c r="U30" i="12"/>
  <c r="V30" i="12" s="1"/>
  <c r="U86" i="12"/>
  <c r="V86" i="12" s="1"/>
  <c r="U56" i="12"/>
  <c r="V56" i="12" s="1"/>
  <c r="U116" i="12"/>
  <c r="U239" i="12"/>
  <c r="V239" i="12" s="1"/>
  <c r="U40" i="12"/>
  <c r="V40" i="12" s="1"/>
  <c r="U197" i="12"/>
  <c r="V197" i="12" s="1"/>
  <c r="U245" i="12"/>
  <c r="U121" i="12"/>
  <c r="V121" i="12" s="1"/>
  <c r="U125" i="12"/>
  <c r="V125" i="12" s="1"/>
  <c r="U145" i="12"/>
  <c r="U203" i="12"/>
  <c r="V203" i="12" s="1"/>
  <c r="U172" i="12"/>
  <c r="U50" i="12"/>
  <c r="V50" i="12" s="1"/>
  <c r="U61" i="12"/>
  <c r="V61" i="12" s="1"/>
  <c r="U163" i="12"/>
  <c r="V163" i="12" s="1"/>
  <c r="U96" i="12"/>
  <c r="V96" i="12" s="1"/>
  <c r="U101" i="12"/>
  <c r="U45" i="12"/>
  <c r="V45" i="12" s="1"/>
  <c r="U53" i="12"/>
  <c r="V53" i="12" s="1"/>
  <c r="U68" i="12"/>
  <c r="V68" i="12" s="1"/>
  <c r="U83" i="12"/>
  <c r="V83" i="12" s="1"/>
  <c r="U212" i="12"/>
  <c r="U130" i="12"/>
  <c r="V130" i="12" s="1"/>
  <c r="U252" i="12"/>
  <c r="V252" i="12" s="1"/>
  <c r="U151" i="12"/>
  <c r="U190" i="12"/>
  <c r="V190" i="12" s="1"/>
  <c r="U186" i="12"/>
  <c r="V186" i="12" s="1"/>
  <c r="U157" i="12"/>
  <c r="U34" i="22"/>
  <c r="AE6" i="4"/>
  <c r="AO108" i="4"/>
  <c r="AO16" i="4" s="1"/>
  <c r="AB6" i="4"/>
  <c r="P9" i="4"/>
  <c r="G6" i="4"/>
  <c r="AD6" i="4"/>
  <c r="J6" i="4"/>
  <c r="U9" i="4"/>
  <c r="I8" i="4"/>
  <c r="AF8" i="4" s="1"/>
  <c r="AH8" i="4" s="1"/>
  <c r="I12" i="4"/>
  <c r="AF12" i="4" s="1"/>
  <c r="AH12" i="4" s="1"/>
  <c r="AL76" i="4"/>
  <c r="AN76" i="4" s="1"/>
  <c r="U13" i="4"/>
  <c r="V13" i="4" s="1"/>
  <c r="X13" i="4" s="1"/>
  <c r="Z9" i="4"/>
  <c r="U10" i="4"/>
  <c r="V10" i="4" s="1"/>
  <c r="X10" i="4" s="1"/>
  <c r="T108" i="4"/>
  <c r="T16" i="4" s="1"/>
  <c r="Y108" i="4"/>
  <c r="Y16" i="4" s="1"/>
  <c r="N107" i="4"/>
  <c r="I9" i="4"/>
  <c r="AF9" i="4" s="1"/>
  <c r="AH9" i="4" s="1"/>
  <c r="P12" i="4"/>
  <c r="P8" i="4"/>
  <c r="V106" i="4"/>
  <c r="N106" i="4"/>
  <c r="N14" i="4" s="1"/>
  <c r="U12" i="4"/>
  <c r="U8" i="4"/>
  <c r="S13" i="4"/>
  <c r="AA6" i="4"/>
  <c r="AL108" i="4"/>
  <c r="AK10" i="4"/>
  <c r="AL10" i="4" s="1"/>
  <c r="N10" i="4"/>
  <c r="V107" i="4"/>
  <c r="U15" i="22" l="1"/>
  <c r="U15" i="12"/>
  <c r="U18" i="22"/>
  <c r="V18" i="22" s="1"/>
  <c r="U18" i="12"/>
  <c r="V18" i="12" s="1"/>
  <c r="U14" i="22"/>
  <c r="U14" i="12"/>
  <c r="U12" i="22"/>
  <c r="U12" i="12"/>
  <c r="U17" i="22"/>
  <c r="V17" i="22" s="1"/>
  <c r="U17" i="12"/>
  <c r="V17" i="12" s="1"/>
  <c r="U10" i="22"/>
  <c r="U10" i="12"/>
  <c r="U120" i="22"/>
  <c r="V120" i="22" s="1"/>
  <c r="U160" i="12"/>
  <c r="V160" i="12" s="1"/>
  <c r="U133" i="22"/>
  <c r="V133" i="22" s="1"/>
  <c r="U21" i="22"/>
  <c r="V21" i="22" s="1"/>
  <c r="U221" i="22"/>
  <c r="V221" i="22" s="1"/>
  <c r="U81" i="22"/>
  <c r="V81" i="22" s="1"/>
  <c r="V82" i="22"/>
  <c r="U242" i="22"/>
  <c r="V242" i="22" s="1"/>
  <c r="V243" i="22"/>
  <c r="U33" i="22"/>
  <c r="V33" i="22" s="1"/>
  <c r="V34" i="22"/>
  <c r="U193" i="22"/>
  <c r="V193" i="22" s="1"/>
  <c r="V202" i="22"/>
  <c r="U59" i="22"/>
  <c r="V59" i="22" s="1"/>
  <c r="V60" i="22"/>
  <c r="U90" i="22"/>
  <c r="V90" i="22" s="1"/>
  <c r="V91" i="22"/>
  <c r="U143" i="22"/>
  <c r="V143" i="22" s="1"/>
  <c r="V144" i="22"/>
  <c r="Q9" i="4"/>
  <c r="S9" i="4" s="1"/>
  <c r="Q8" i="4"/>
  <c r="S8" i="4" s="1"/>
  <c r="Q12" i="4"/>
  <c r="S12" i="4" s="1"/>
  <c r="U211" i="12"/>
  <c r="V211" i="12" s="1"/>
  <c r="V212" i="12"/>
  <c r="U243" i="12"/>
  <c r="V243" i="12" s="1"/>
  <c r="V245" i="12"/>
  <c r="U264" i="12"/>
  <c r="V264" i="12" s="1"/>
  <c r="V265" i="12"/>
  <c r="U99" i="12"/>
  <c r="V99" i="12" s="1"/>
  <c r="V101" i="12"/>
  <c r="U169" i="12"/>
  <c r="V169" i="12" s="1"/>
  <c r="V172" i="12"/>
  <c r="U113" i="12"/>
  <c r="V113" i="12" s="1"/>
  <c r="V116" i="12"/>
  <c r="U149" i="12"/>
  <c r="V149" i="12" s="1"/>
  <c r="V151" i="12"/>
  <c r="U144" i="12"/>
  <c r="V144" i="12" s="1"/>
  <c r="V145" i="12"/>
  <c r="U258" i="12"/>
  <c r="V258" i="12" s="1"/>
  <c r="V259" i="12"/>
  <c r="U222" i="12"/>
  <c r="V222" i="12" s="1"/>
  <c r="V226" i="12"/>
  <c r="U156" i="12"/>
  <c r="V156" i="12" s="1"/>
  <c r="V157" i="12"/>
  <c r="U175" i="12"/>
  <c r="V175" i="12" s="1"/>
  <c r="V176" i="12"/>
  <c r="U229" i="12"/>
  <c r="V229" i="12" s="1"/>
  <c r="V230" i="12"/>
  <c r="U267" i="12"/>
  <c r="V267" i="12" s="1"/>
  <c r="V268" i="12"/>
  <c r="U108" i="12"/>
  <c r="V108" i="12" s="1"/>
  <c r="V109" i="12"/>
  <c r="S106" i="4"/>
  <c r="S14" i="4" s="1"/>
  <c r="X106" i="4"/>
  <c r="X14" i="4" s="1"/>
  <c r="V14" i="4"/>
  <c r="N15" i="4"/>
  <c r="AH106" i="4"/>
  <c r="AH14" i="4" s="1"/>
  <c r="AF14" i="4"/>
  <c r="AN108" i="4"/>
  <c r="AN16" i="4" s="1"/>
  <c r="AL16" i="4"/>
  <c r="X107" i="4"/>
  <c r="X15" i="4" s="1"/>
  <c r="V15" i="4"/>
  <c r="S107" i="4"/>
  <c r="S15" i="4" s="1"/>
  <c r="O106" i="4"/>
  <c r="O14" i="4" s="1"/>
  <c r="R33" i="12"/>
  <c r="S33" i="12" s="1"/>
  <c r="S44" i="12"/>
  <c r="U134" i="12"/>
  <c r="U202" i="12"/>
  <c r="V202" i="12" s="1"/>
  <c r="U91" i="12"/>
  <c r="T50" i="12"/>
  <c r="U194" i="12"/>
  <c r="V194" i="12" s="1"/>
  <c r="U26" i="12"/>
  <c r="U185" i="12"/>
  <c r="V185" i="12" s="1"/>
  <c r="U44" i="12"/>
  <c r="V44" i="12" s="1"/>
  <c r="U60" i="12"/>
  <c r="U120" i="12"/>
  <c r="U34" i="12"/>
  <c r="V34" i="12" s="1"/>
  <c r="U82" i="12"/>
  <c r="O10" i="4"/>
  <c r="AO10" i="4"/>
  <c r="Z6" i="4"/>
  <c r="AI6" i="4" s="1"/>
  <c r="U162" i="22"/>
  <c r="V162" i="22" s="1"/>
  <c r="AO106" i="4"/>
  <c r="AO14" i="4" s="1"/>
  <c r="O107" i="4"/>
  <c r="O15" i="4" s="1"/>
  <c r="AO107" i="4"/>
  <c r="AO15" i="4" s="1"/>
  <c r="T106" i="4"/>
  <c r="T14" i="4" s="1"/>
  <c r="P6" i="4"/>
  <c r="N8" i="4"/>
  <c r="N12" i="4"/>
  <c r="V9" i="4"/>
  <c r="X9" i="4" s="1"/>
  <c r="AK9" i="4"/>
  <c r="AK13" i="4"/>
  <c r="Y107" i="4"/>
  <c r="Y15" i="4" s="1"/>
  <c r="T107" i="4"/>
  <c r="T15" i="4" s="1"/>
  <c r="Y106" i="4"/>
  <c r="Y14" i="4" s="1"/>
  <c r="K9" i="4"/>
  <c r="K6" i="4" s="1"/>
  <c r="K13" i="4"/>
  <c r="N13" i="4" s="1"/>
  <c r="AL106" i="4"/>
  <c r="V12" i="4"/>
  <c r="X12" i="4" s="1"/>
  <c r="AK12" i="4"/>
  <c r="AK8" i="4"/>
  <c r="I6" i="4"/>
  <c r="AF6" i="4" s="1"/>
  <c r="AH6" i="4" s="1"/>
  <c r="AN10" i="4"/>
  <c r="T10" i="4"/>
  <c r="AL107" i="4"/>
  <c r="V8" i="4"/>
  <c r="X8" i="4" s="1"/>
  <c r="Y10" i="4"/>
  <c r="U6" i="4"/>
  <c r="U11" i="12" l="1"/>
  <c r="U11" i="22"/>
  <c r="U16" i="12"/>
  <c r="V16" i="12" s="1"/>
  <c r="U16" i="22"/>
  <c r="V16" i="22" s="1"/>
  <c r="U112" i="22"/>
  <c r="V112" i="22" s="1"/>
  <c r="U159" i="12"/>
  <c r="V159" i="12" s="1"/>
  <c r="Q6" i="4"/>
  <c r="S6" i="4" s="1"/>
  <c r="U242" i="12"/>
  <c r="V161" i="12" s="1"/>
  <c r="U133" i="12"/>
  <c r="V133" i="12" s="1"/>
  <c r="V134" i="12"/>
  <c r="U143" i="12"/>
  <c r="V143" i="12" s="1"/>
  <c r="U112" i="12"/>
  <c r="V112" i="12" s="1"/>
  <c r="V120" i="12"/>
  <c r="U221" i="12"/>
  <c r="V221" i="12" s="1"/>
  <c r="U59" i="12"/>
  <c r="V59" i="12" s="1"/>
  <c r="V60" i="12"/>
  <c r="U21" i="12"/>
  <c r="V26" i="12"/>
  <c r="U81" i="12"/>
  <c r="V81" i="12" s="1"/>
  <c r="V82" i="12"/>
  <c r="U90" i="12"/>
  <c r="V90" i="12" s="1"/>
  <c r="V91" i="12"/>
  <c r="AN106" i="4"/>
  <c r="AN14" i="4" s="1"/>
  <c r="AL14" i="4"/>
  <c r="AN107" i="4"/>
  <c r="AN15" i="4" s="1"/>
  <c r="AL15" i="4"/>
  <c r="U193" i="12"/>
  <c r="V193" i="12" s="1"/>
  <c r="T44" i="12"/>
  <c r="L33" i="12"/>
  <c r="U33" i="12"/>
  <c r="U162" i="12"/>
  <c r="V162" i="12" s="1"/>
  <c r="O13" i="4"/>
  <c r="AO13" i="4"/>
  <c r="O12" i="4"/>
  <c r="AO12" i="4"/>
  <c r="O8" i="4"/>
  <c r="AO8" i="4"/>
  <c r="AL13" i="4"/>
  <c r="AN13" i="4" s="1"/>
  <c r="Y8" i="4"/>
  <c r="T8" i="4"/>
  <c r="Y12" i="4"/>
  <c r="T12" i="4"/>
  <c r="AL9" i="4"/>
  <c r="AN9" i="4" s="1"/>
  <c r="N9" i="4"/>
  <c r="AO9" i="4" s="1"/>
  <c r="Y13" i="4"/>
  <c r="T13" i="4"/>
  <c r="Y76" i="4"/>
  <c r="T76" i="4"/>
  <c r="V6" i="4"/>
  <c r="X6" i="4" s="1"/>
  <c r="N6" i="4"/>
  <c r="AO6" i="4" s="1"/>
  <c r="AL8" i="4"/>
  <c r="AN8" i="4" s="1"/>
  <c r="AK6" i="4"/>
  <c r="AL12" i="4"/>
  <c r="AN12" i="4" s="1"/>
  <c r="U8" i="12" l="1"/>
  <c r="U8" i="22"/>
  <c r="V21" i="12"/>
  <c r="V242" i="12"/>
  <c r="V33" i="12"/>
  <c r="T33" i="12"/>
  <c r="Y9" i="4"/>
  <c r="T9" i="4"/>
  <c r="O9" i="4"/>
  <c r="O6" i="4"/>
  <c r="T6" i="4"/>
  <c r="AL6" i="4"/>
  <c r="AN6" i="4" s="1"/>
  <c r="Y6" i="4"/>
  <c r="G15" i="12" l="1"/>
  <c r="G15" i="22"/>
  <c r="G12" i="12"/>
  <c r="G12" i="22"/>
  <c r="G11" i="22" l="1"/>
  <c r="G11" i="12"/>
  <c r="G14" i="12"/>
  <c r="G14" i="22"/>
  <c r="G10" i="22" l="1"/>
  <c r="G10" i="12"/>
  <c r="O15" i="22" l="1"/>
  <c r="O15" i="12"/>
  <c r="P15" i="12" l="1"/>
  <c r="V15" i="12"/>
  <c r="V15" i="22"/>
  <c r="P15" i="22"/>
  <c r="I12" i="22" l="1"/>
  <c r="I12" i="12"/>
  <c r="I11" i="12" l="1"/>
  <c r="I11" i="22"/>
  <c r="I15" i="22" l="1"/>
  <c r="I15" i="12"/>
  <c r="I10" i="22" l="1"/>
  <c r="I10" i="12"/>
  <c r="I14" i="12"/>
  <c r="I14" i="22"/>
  <c r="I8" i="12" l="1"/>
  <c r="I8" i="22"/>
  <c r="M10" i="12" l="1"/>
  <c r="N10" i="12" s="1"/>
  <c r="M10" i="22"/>
  <c r="N10" i="22" s="1"/>
  <c r="M11" i="22" l="1"/>
  <c r="N11" i="22" s="1"/>
  <c r="M11" i="12"/>
  <c r="N11" i="12" s="1"/>
  <c r="O12" i="12" l="1"/>
  <c r="O12" i="22"/>
  <c r="V12" i="22" l="1"/>
  <c r="P12" i="22"/>
  <c r="P12" i="12"/>
  <c r="V12" i="12"/>
  <c r="O14" i="22" l="1"/>
  <c r="O14" i="12"/>
  <c r="O10" i="22"/>
  <c r="O10" i="12"/>
  <c r="M14" i="22" l="1"/>
  <c r="N14" i="22" s="1"/>
  <c r="M14" i="12"/>
  <c r="N14" i="12" s="1"/>
  <c r="P14" i="12"/>
  <c r="V14" i="12"/>
  <c r="M15" i="12"/>
  <c r="N15" i="12" s="1"/>
  <c r="M15" i="22"/>
  <c r="N15" i="22" s="1"/>
  <c r="P10" i="12"/>
  <c r="V10" i="12"/>
  <c r="V14" i="22"/>
  <c r="P14" i="22"/>
  <c r="V10" i="22"/>
  <c r="P10" i="22"/>
  <c r="O11" i="22" l="1"/>
  <c r="O11" i="12"/>
  <c r="P11" i="12" l="1"/>
  <c r="V11" i="12"/>
  <c r="V11" i="22"/>
  <c r="P11" i="22"/>
  <c r="O8" i="22" l="1"/>
  <c r="O8" i="12"/>
  <c r="P8" i="12" l="1"/>
  <c r="V8" i="12"/>
  <c r="V8" i="22"/>
  <c r="P8" i="22"/>
  <c r="M12" i="22" l="1"/>
  <c r="N12" i="22" s="1"/>
  <c r="M12" i="12"/>
  <c r="N12" i="12" s="1"/>
  <c r="M8" i="12" l="1"/>
  <c r="N8" i="12" s="1"/>
  <c r="M8" i="22"/>
  <c r="N8" i="22" s="1"/>
  <c r="M17" i="4" l="1"/>
  <c r="M8" i="4" s="1"/>
  <c r="M6" i="4" s="1"/>
  <c r="M12" i="4" l="1"/>
</calcChain>
</file>

<file path=xl/comments1.xml><?xml version="1.0" encoding="utf-8"?>
<comments xmlns="http://schemas.openxmlformats.org/spreadsheetml/2006/main">
  <authors>
    <author>Evelina Bole</author>
    <author>Kučuna Jevgenija</author>
  </authors>
  <commentList>
    <comment ref="J28" authorId="0" shapeId="0">
      <text>
        <r>
          <rPr>
            <b/>
            <sz val="9"/>
            <color indexed="81"/>
            <rFont val="Tahoma"/>
            <family val="2"/>
            <charset val="186"/>
          </rPr>
          <t>Evelina Bole:</t>
        </r>
        <r>
          <rPr>
            <sz val="9"/>
            <color indexed="81"/>
            <rFont val="Tahoma"/>
            <family val="2"/>
            <charset val="186"/>
          </rPr>
          <t xml:space="preserve">
ņemot vērā MKN iestrādāto summu, veidojas virssaistību atlikums 992 428 eur apmērā, kuru plāno novirzīt zinātnei (2DP)</t>
        </r>
      </text>
    </comment>
    <comment ref="M60" authorId="0" shapeId="0">
      <text>
        <r>
          <rPr>
            <b/>
            <sz val="9"/>
            <color indexed="81"/>
            <rFont val="Tahoma"/>
            <family val="2"/>
            <charset val="186"/>
          </rPr>
          <t>Evelina Bole:</t>
        </r>
        <r>
          <rPr>
            <sz val="9"/>
            <color indexed="81"/>
            <rFont val="Tahoma"/>
            <family val="2"/>
            <charset val="186"/>
          </rPr>
          <t xml:space="preserve">
jau sākotnēji LM MKN iestrādāja mazāk, nekā piešķita</t>
        </r>
      </text>
    </comment>
    <comment ref="AJ148" authorId="1" shapeId="0">
      <text>
        <r>
          <rPr>
            <b/>
            <sz val="9"/>
            <color indexed="81"/>
            <rFont val="Tahoma"/>
            <family val="2"/>
            <charset val="186"/>
          </rPr>
          <t>Kučuna Jevgenija:</t>
        </r>
        <r>
          <rPr>
            <sz val="9"/>
            <color indexed="81"/>
            <rFont val="Tahoma"/>
            <family val="2"/>
            <charset val="186"/>
          </rPr>
          <t xml:space="preserve">
Ievadīts manuāli, jo tika izmaksāts un atgūts avanss
</t>
        </r>
      </text>
    </comment>
    <comment ref="AK148" authorId="1" shapeId="0">
      <text>
        <r>
          <rPr>
            <b/>
            <sz val="9"/>
            <color indexed="81"/>
            <rFont val="Tahoma"/>
            <family val="2"/>
            <charset val="186"/>
          </rPr>
          <t>Kučuna Jevgenija:</t>
        </r>
        <r>
          <rPr>
            <sz val="9"/>
            <color indexed="81"/>
            <rFont val="Tahoma"/>
            <family val="2"/>
            <charset val="186"/>
          </rPr>
          <t xml:space="preserve">
Ievadīts manuāli, jo tika izmaksāts un atgūts avanss
</t>
        </r>
      </text>
    </comment>
  </commentList>
</comments>
</file>

<file path=xl/sharedStrings.xml><?xml version="1.0" encoding="utf-8"?>
<sst xmlns="http://schemas.openxmlformats.org/spreadsheetml/2006/main" count="3617" uniqueCount="699">
  <si>
    <t>ESF</t>
  </si>
  <si>
    <t>-</t>
  </si>
  <si>
    <t>1.1.</t>
  </si>
  <si>
    <t>1.1.1.</t>
  </si>
  <si>
    <t>1.1.1.1.</t>
  </si>
  <si>
    <t>IZM</t>
  </si>
  <si>
    <t>1.1.1.3.</t>
  </si>
  <si>
    <t>1.1.2.</t>
  </si>
  <si>
    <t>1.1.2.2.1.</t>
  </si>
  <si>
    <t>1.1.2.2.2.</t>
  </si>
  <si>
    <t>1.2.</t>
  </si>
  <si>
    <t>1.2.2.1.1.</t>
  </si>
  <si>
    <t>1.2.2.1.3.</t>
  </si>
  <si>
    <t>1.2.2.2.1.</t>
  </si>
  <si>
    <t>1.2.2.2.2.</t>
  </si>
  <si>
    <t>1.2.2.3.1.</t>
  </si>
  <si>
    <t>1.3.1.</t>
  </si>
  <si>
    <t>1.3.1.6.</t>
  </si>
  <si>
    <t>1.3.1.8.</t>
  </si>
  <si>
    <t>1.3.2.</t>
  </si>
  <si>
    <t>1.3.2.1.</t>
  </si>
  <si>
    <t>1.3.2.2.</t>
  </si>
  <si>
    <t>1.4.</t>
  </si>
  <si>
    <t>1.4.1.</t>
  </si>
  <si>
    <t>1.4.1.2.2.</t>
  </si>
  <si>
    <t>1.5.1.1.2.</t>
  </si>
  <si>
    <t>1.5.2.</t>
  </si>
  <si>
    <t>1.5.2.2.</t>
  </si>
  <si>
    <t>1.5.3.</t>
  </si>
  <si>
    <t>ERAF</t>
  </si>
  <si>
    <t>2.1.1.</t>
  </si>
  <si>
    <t>2.1.1.3.2.</t>
  </si>
  <si>
    <t>2.1.2.</t>
  </si>
  <si>
    <t>2.1.2.1.3.</t>
  </si>
  <si>
    <t>2.2.1.1.</t>
  </si>
  <si>
    <t>2.2.1.2.1.</t>
  </si>
  <si>
    <t>2.2.1.2.2.</t>
  </si>
  <si>
    <t>2.3.</t>
  </si>
  <si>
    <t>2.3.1.</t>
  </si>
  <si>
    <t>2.3.1.2.</t>
  </si>
  <si>
    <t>2.3.2.1.</t>
  </si>
  <si>
    <t>2.3.2.3.</t>
  </si>
  <si>
    <t>3.</t>
  </si>
  <si>
    <t>3.1.</t>
  </si>
  <si>
    <t>3.1.1.</t>
  </si>
  <si>
    <t>3.1.2.</t>
  </si>
  <si>
    <t>3.1.2.1.2.</t>
  </si>
  <si>
    <t>3.1.3.</t>
  </si>
  <si>
    <t>3.1.4.1.2.</t>
  </si>
  <si>
    <t>3.1.4.1.3.</t>
  </si>
  <si>
    <t>3.1.4.1.4.</t>
  </si>
  <si>
    <t>3.1.5.</t>
  </si>
  <si>
    <t>3.2.</t>
  </si>
  <si>
    <t>3.2.1.</t>
  </si>
  <si>
    <t>3.2.1.5.</t>
  </si>
  <si>
    <t>3.2.2.</t>
  </si>
  <si>
    <t>3.2.2.2.</t>
  </si>
  <si>
    <t>3.2.2.3.</t>
  </si>
  <si>
    <t>3.2.2.4.1.</t>
  </si>
  <si>
    <t>3.2.2.4.2.</t>
  </si>
  <si>
    <t>3.3.2.</t>
  </si>
  <si>
    <t>3.4.</t>
  </si>
  <si>
    <t>3.4.1.</t>
  </si>
  <si>
    <t>3.4.1.3.</t>
  </si>
  <si>
    <t>3.4.2.</t>
  </si>
  <si>
    <t>3.4.2.1.3.</t>
  </si>
  <si>
    <t>3.4.2.2.</t>
  </si>
  <si>
    <t>3.4.3.1.</t>
  </si>
  <si>
    <t>3.4.4.</t>
  </si>
  <si>
    <t>3.5.</t>
  </si>
  <si>
    <t>3.5.1.</t>
  </si>
  <si>
    <t>3.5.2.3.</t>
  </si>
  <si>
    <t>3.5.2.4.</t>
  </si>
  <si>
    <t>3.6.</t>
  </si>
  <si>
    <t>3.6.1.2.</t>
  </si>
  <si>
    <t>9.2.</t>
  </si>
  <si>
    <t xml:space="preserve"> -</t>
  </si>
  <si>
    <t>3.6.2.</t>
  </si>
  <si>
    <t xml:space="preserve"> - </t>
  </si>
  <si>
    <t>2.1.2.3.1.</t>
  </si>
  <si>
    <t>Prioritātes/Pasākuma/Aktivitātes numurs / Priority/Measure/Activity No.</t>
  </si>
  <si>
    <t>Prioritātes/Pasākuma/ Aktivitātes nosaukums / Priority/Measure/Activity</t>
  </si>
  <si>
    <t>Fonds / Fund</t>
  </si>
  <si>
    <t>Apstiprinātie projekti , % no ES fondu fin., % / Approved projects (EU funding), % of EU funding, %</t>
  </si>
  <si>
    <t>Noslēgtie līgumi , % no ES fondu fin., % / Contracted, % of EU funding, %</t>
  </si>
  <si>
    <t>Progress par noslēgtajiem līgumiem, % no ES fondu fin., % / Contracted, % of EU funding (progress), %</t>
  </si>
  <si>
    <t>Izmaksāts  finansējuma saņēmējam, % no ES fondu fin., % / Payments to final beneficiaries, % of EU funding, 
%</t>
  </si>
  <si>
    <t>Progress par izmaksāto  finansējuma saņēmējam, % no ES fondu fin., % / Payments to final beneficiaries, % of EU funding, (progress)
%</t>
  </si>
  <si>
    <t>Kopā VISI fondi / Total funds</t>
  </si>
  <si>
    <t>Kopā ERAF/Total ERDF</t>
  </si>
  <si>
    <t>Kopā KF/Total CF</t>
  </si>
  <si>
    <t>III DP / III OP</t>
  </si>
  <si>
    <t>Prioritāte "Augstākā izglītība un zinātne" / Priority "Higher Education and Science"</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</si>
  <si>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</si>
  <si>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</si>
  <si>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Aktivitāte "Cilvēkresursu piesaiste zinātnei" / Activity "Attraction of Human Resources to Science"</t>
  </si>
  <si>
    <t>Aktivitāte "Motivācijas veicināšana zinātniskajai darbībai"/ Activity "Reinforcing Motivation for Scientific Activities"</t>
  </si>
  <si>
    <t>Pasākums "Augstākās izglītības attīstība"/ Measure "Development of Tertiary (Higher) Education"</t>
  </si>
  <si>
    <t>Apakšaktivitāte "Atbalsts maģistra studiju programmu īstenošanai" / Sub-activity "Support to master’s studies"</t>
  </si>
  <si>
    <t>Apakšaktivitāte "Atbalsts doktora studiju programmu īstenošanai" / Sub-activity "Support to doctor’s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</si>
  <si>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</si>
  <si>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</si>
  <si>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Prioritāte "Izglītība un prasmes" / Priority "Education and Skills"</t>
  </si>
  <si>
    <t>Apakšaktivitāte "Profesionālajā izglītībā iesaistīto pedagogu kompetences paaugstināšana"/ Sub-activity "Competence Promotion of the Educators Involved in Vocational Education"</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</si>
  <si>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</si>
  <si>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</si>
  <si>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</si>
  <si>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</si>
  <si>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Apakšaktivitāte "Vispārējās izglītības pedagogu kompetences paaugstināšana un prasmju atjaunošana" / Sub-activity "Competence Promotion of General Educators and Renewal of Skills"</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</si>
  <si>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</si>
  <si>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</si>
  <si>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 xml:space="preserve">Apakšaktivitāte „Īpašu mūžizglītības politikas jomu atbalsts/ Sub-activity „Support for specific spheres of lifelong Learning Policy” </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</si>
  <si>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</si>
  <si>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</si>
  <si>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</si>
  <si>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</si>
  <si>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</si>
  <si>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</si>
  <si>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Prioritāte "Nodarbinātības veicināšana un veselība darbā" / Priority "Promotion of Employment and Health at Work"</t>
  </si>
  <si>
    <t>Pasākums "Nodarbinātība" / Measure "Employment"</t>
  </si>
  <si>
    <t>Apakšaktivitāte "Atbalsts nodarbināto apmācībām komersantu konkurētspējas veicināšanai - atbalsts partnerībās organizētām apmācībām "/ Sub-activity "Support to training for employed in partnership"</t>
  </si>
  <si>
    <t>Apakšaktivitāte "Bezdarbnieku un darba meklētāju apmācība"/ Sub-activity "Training of unemployed and job seekers"</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</si>
  <si>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</si>
  <si>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Aktivitāte "Atbalsts pašnodarbinātības un uzņēmējdarbības uzsākšanai"/ Activity "Support for self-employment and business start-ups"</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</si>
  <si>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</si>
  <si>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</si>
  <si>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</si>
  <si>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</si>
  <si>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</si>
  <si>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</si>
  <si>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Pasākums "Veselība darbā"/ Measure "Health at work"</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</si>
  <si>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</si>
  <si>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</si>
  <si>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</si>
  <si>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Prioritāte "Sociālās iekļaušanas veicināšana"/ Priority "Promotion of Social Inclusion"</t>
  </si>
  <si>
    <t>Pasākums "Sociālā iekļaušana"/ Measure "Social Inclusion"</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</si>
  <si>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</si>
  <si>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</si>
  <si>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Apakšaktivitāte "Atbalsts strukturālo reformu īstenošanai un analītisko spēju stiprināšanai valsts pārvaldē"/ Sub-activity "Improvement of Policy Planning, Policy Implementation and Policy Impact Assessment"</t>
  </si>
  <si>
    <t>Apakšaktivitāte "Politikas pētījumu veikšana"/ Sub-activity "Conducting Policy Research"</t>
  </si>
  <si>
    <t>Aktivitāte "Administratīvo šķēršļu samazināšana un publisko pakalpojumu kvalitātes uzlabošana"/ Activity "Reduction of Administrative Barriers and Quality Improvement of Public Services"</t>
  </si>
  <si>
    <t>Apakšaktivitāte "Kvalitātes vadības sistēmas izveide un ieviešana"/ Sub-activity "Development and Introduction of the Quality Management System"</t>
  </si>
  <si>
    <t>Apakšaktivitāte "Publisko pakalpojumu kvalitātes paaugstināšana valsts, reģionālā un vietējā līmenī"/ Sub-activity "Improvement of Quality of Public Services at the National, Regional and Local Level"</t>
  </si>
  <si>
    <t>Pasākums "Cilvēkresursu kapacitātes stiprināšana" / Measure "Capacity Building of Human Resources"   </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</si>
  <si>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</si>
  <si>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</si>
  <si>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Apakšaktivitāte "NVO administratīvās kapacitātes stiprināšana"/ Sub-activity "Administrative Capacity Building of NGOs"</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</si>
  <si>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</si>
  <si>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Aktivitāte "Speciālistu piesaiste plānošanas reģioniem, pilsētām un novadiem" / Activity "Attracting Specialists to Planning Regions, Towns and Amalgamated Municipalities"</t>
  </si>
  <si>
    <t>Aktivitāte "Plānošanas reģionu un vietējo pašvaldību attīstības plānošanas kapacitātes paaugstināšana" / Activity "Development Planning Capacity Building of Planning Regions and Local Governments"</t>
  </si>
  <si>
    <t>Prioritāte "Tehniskā palīdzība"/ Technical Assistance</t>
  </si>
  <si>
    <t xml:space="preserve">Pasākums "Atbalsts darbības programmas "Cilvēkresursi un nodarbinātība" vadībai"/ Measure “Assistance for the Management of the Operational Programme „Human Resources and Employment”” </t>
  </si>
  <si>
    <t>Aktivitāte "Programmas vadības un atbalsta funkciju nodrošināšana"/ Activity "Assistance for the Management of the Operational Programme"</t>
  </si>
  <si>
    <t>Prioritāte "Zinātne un inovācijas"/ Priority „Science and Innovations”</t>
  </si>
  <si>
    <t>Pasākums "Zinātne, pētniecība un attīstība"/ Measure „Science, Research and Development”</t>
  </si>
  <si>
    <t>Aktivitāte "Atbalsts zinātnei un pētniecībai"/ Activity "Support to Science and Research"</t>
  </si>
  <si>
    <t>Aktivitāte "Atbalsts starptautiskās sadarbības projektiem zinātnē un tehnoloģijās (EUREKA, 7.IP un citi)" / Activity "Support to International Cooperation Projects in Research and Technologies (EUREKA, 7th FP, etc.)"</t>
  </si>
  <si>
    <t>Apakšaktivitāte "Informācijas tehnoloģiju infrastruktūras un informācijas sistēmu uzlabošana zinātniskajai darbībai" / Sub-activity "Improvement of IT Infrastructure and IT System for the Research Needs"</t>
  </si>
  <si>
    <t>Pasākums "Inovācijas"/Measure „Innovations”</t>
  </si>
  <si>
    <t>Apakšaktivitāte "Kompetences centri" / Sub-activity "Competence centres"</t>
  </si>
  <si>
    <t>Apakšaktivitāte "Tehnoloģiju pārneses kontaktpunkti"/ Sub-activity "Contact Points of Transfer of Technologies"</t>
  </si>
  <si>
    <t>Apakšaktivitāte "Tehnoloģiju pārneses centri"/ Sub-activity "Centres of transfer of Technologies"</t>
  </si>
  <si>
    <t>Apakšaktivitāte "Jaunu produktu un tehnoloģiju izstrāde" / Sub-activity "Development of new products and technologies"</t>
  </si>
  <si>
    <t>Apakšaktivitāte "Jaunu produktu un tehnoloģiju izstrāde - atbalsts rūpnieciskā īpašuma tiesību nostiprināšanai" /Sub-activity "Development of new products and technologies -  aid for industrial property rights"</t>
  </si>
  <si>
    <t>Apakšaktivitāte "Rīgas zinātnes un tehnoloģiju parka (ZTP) attīstība"/Sub-activity "Development of Science and Technology park of Riga"</t>
  </si>
  <si>
    <t xml:space="preserve">Aktivitāte "Augstas pievienotās vērtības investīcijas"/Activity "High value-added investments" </t>
  </si>
  <si>
    <t>Apakšaktivitāte "Biznesa eņģeļu tīkls"/Sub-activity "Business angels network"</t>
  </si>
  <si>
    <t>Apakšaktivitāte "Vērtspapīru birža MVK"/Sub-activity "Stock Exchange for SMEs"</t>
  </si>
  <si>
    <t>Prioritāte "Uzņēmējdarbības veicināšana"/Priority “Promotion of Entrepreneurship”</t>
  </si>
  <si>
    <t>Pasākums "Uzņēmējdarbības atbalsta aktivitātes"/Measure „Business Support Activities”</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</si>
  <si>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</si>
  <si>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</si>
  <si>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Aktivitāte "Biznesa inkubatori"/Activity "Business incubators"</t>
  </si>
  <si>
    <t>Aktivitāte "Klasteru programma"/Activity "Cluster programm"</t>
  </si>
  <si>
    <t>Prioritāte "Tehniskā palīdzība"/Priority “Technical Assistance”</t>
  </si>
  <si>
    <t>Pasākums "Atbalsts darbības programmas "Uzņēmējdarbība un inovācijas" vadībai"/Measure “Assistance for the Management of the Operational Programme „Entrepreneurship and Innovations””</t>
  </si>
  <si>
    <t>Aktivitāte "Programmas vadības un atbalsta funkciju nodrošināšana"/Activity "Ensuring programme management and support"</t>
  </si>
  <si>
    <t>III DP - ERAF/III OP - ERDF</t>
  </si>
  <si>
    <t>III DP - KF/ III OP - CF</t>
  </si>
  <si>
    <t>Prioritāte "Infrastruktūra cilvēku kapitāla nostiprināšanai" / Priority "Infrastructure for Strengthening Human Capital"</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</si>
  <si>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</si>
  <si>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</si>
  <si>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Pasākums "Augstākās izglītības infrastruktūra"/Measure "Tertiary (Higher) Education Infrastructure"</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</si>
  <si>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</si>
  <si>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</si>
  <si>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Pasākums "Izglītības infrastruktūra vispārējo prasmju nodrošināšanai"/Measure "Ensuring Educational Infrastructure for General Skills" </t>
  </si>
  <si>
    <t>Aktivitāte "Atbalsts vispārējās izglītības iestāžu tīkla optimizācijai"/Support for optimization of general educational establishments</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</si>
  <si>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</si>
  <si>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</si>
  <si>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</si>
  <si>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</si>
  <si>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</si>
  <si>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</si>
  <si>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</si>
  <si>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"Atbalsts alternatīvās aprūpes pakalpojumu pieejamības attīstībai"/Supporting of Improved Accessibility to Alternative Care Services</t>
  </si>
  <si>
    <t>Pasākums "Veselības aprūpes infrastruktūra" /Measure "Health Care Infrastructure"</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</si>
  <si>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</si>
  <si>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</si>
  <si>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</si>
  <si>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Stacionārās veselības aprūpes attīstība /Development of Stationary Health Care</t>
  </si>
  <si>
    <t>Prioritāte "Teritoriju pieejamības un sasniedzamības veicināšana"/Priority "Promotion of Territorial Accessability"</t>
  </si>
  <si>
    <t>Pasākums "Pieejamības un transporta sistēmas attīstība" / Measure "Promotion of Accessibility and Transport System"</t>
  </si>
  <si>
    <t>Apakšaktivitāte "Satiksmes drošības uzlabojumi Rīgā"/Traffic safety improvement in Riga</t>
  </si>
  <si>
    <t>Aktivitāte "Mazo ostu infrastruktūras uzlabošana"/Improvement of Infrastructure in Small Ports</t>
  </si>
  <si>
    <t>Aktivitāte "Publiskais transports ārpus Rīgas"/Public Transport Outside Riga</t>
  </si>
  <si>
    <t>Pasākums "IKT infrastruktūra un pakalpojumi" /Measure "ICT Infrastructure and Services"</t>
  </si>
  <si>
    <t>Apakšaktivitāte "Informācijas sistēmu un elektronisko pakalpojumu attīstība"/Development of Information Systems and Electronic Services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</si>
  <si>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</si>
  <si>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</si>
  <si>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</si>
  <si>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</si>
  <si>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 xml:space="preserve">Prioritāte "Eiropas nozīmes transporta tīklu attīstība un ilgtspējīga transporta veicināšana" /Priority "Development of Transport Network of European Significance and Promotion of Sustainable Transport" </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</si>
  <si>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</si>
  <si>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</si>
  <si>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</si>
  <si>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</si>
  <si>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</si>
  <si>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Pasākums "Ilgtspējīgas transporta sistēmas attīstība" / Measure "Development of Sustainable Transport System"</t>
  </si>
  <si>
    <t>Aktivitāte "Ilgtspējīga sabiedriskā transporta sistēmas attīstība" / Development of Sustainable Public Transport System</t>
  </si>
  <si>
    <t xml:space="preserve">    Prioritāte "Kvalitatīvas vides dzīvei un ekonomiskai aktivitātei nodrošināšana"/Priority "Quality Environment for Life and Economic Activity" </t>
  </si>
  <si>
    <t>      Pasākums "Vide" / Measure "Environment"</t>
  </si>
  <si>
    <t>Aktivitāte "Vēsturiski piesārņoto vietu sanācija"/Rehabilitation of Inherited Contaminated Sites</t>
  </si>
  <si>
    <t>Apakšaktivitāte "Hidrotehnisko būvju rekonstrukcija plūdu draudu risku novēršanai un samazināšanai"/Reconstruction of hydro technical structures for the education and prevention of the flood risk</t>
  </si>
  <si>
    <t>Pasākums "Tūrisms"/Measure "Tourism"</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</si>
  <si>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</si>
  <si>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</si>
  <si>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</si>
  <si>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Aktivitāte "Nacionālas un reģionālas nozīmes daudzfunkcionālu centru izveide"/Establishment of a Network of Multifunctional Culture Halls of National and Regional Importance</t>
  </si>
  <si>
    <t>Pasākums "Mājokļa energoefektivitāte"  / Measure "Energy Efficiency of Housing" </t>
  </si>
  <si>
    <t>Pasākums "Vides aizsardzības infrastruktūra"/Measure "Infrastructure of Environmental Protection"</t>
  </si>
  <si>
    <t>Apakšaktivitāte "Reģionālu atkritumu apsaimniekošanas sistēmu attīstība"/Development of the regional waste managment systems</t>
  </si>
  <si>
    <t>Apakšaktivitāte "Dalītās atkritumu apsaimniekošanas sistēmas attīstība"/Development of separate WASTE collection system</t>
  </si>
  <si>
    <t>Aktivitāte "Vēja elektrostaciju attīstība"/ Development of Wind Power Stations</t>
  </si>
  <si>
    <t>Aktivitāte "Daugavas hidroelektrostaciju aizsprostu pārgāžņu rekonstrukcija"/Development of Dam Spillways for Daugava Hydroelectric Power Plant</t>
  </si>
  <si>
    <t>Prioritāte "Policentriska attīstība"/Priority "Polycentric Development"</t>
  </si>
  <si>
    <t>Pasākums "Atbalsts ilgtspējīgai pilsētvides un pilsētreģionu attīstībai"/Measure "Support for Sustainable Urban Environment and Urban Area Development"</t>
  </si>
  <si>
    <t>Aktivitāte "Rīgas pilsētas ilgtspējīga attīstība"/Sustainable Development of Riga</t>
  </si>
  <si>
    <t>Pasākums "Komplekss atbalsts novadu pašvaldību izaugsmes sekmēšanai"/Complex support to promote growth of amalgamated municipalities</t>
  </si>
  <si>
    <t>Aktivitāte "Atbalsts novadu pašvaldību kompleksai attīstībai"/Support of amalgamated municipalities to promote complex growth</t>
  </si>
  <si>
    <t>Prioritāte "Tehniskā palīdzība ERAF ieviešanai"/ Priority “Technical Assistance of ERDF”</t>
  </si>
  <si>
    <t>Pasākums "Atbalsts darbības programmas "Infrastruktūra un pakalpojumi" vadībai" / Measure 3.7.1 “Assistance for Management of the Operational Programme “Infrastructure and Services” ERDF Co-financed Measures”</t>
  </si>
  <si>
    <t>Aktivitāte "Programmas vadības un atbalsta funkciju nodrošināšana" / Technical assistance of ERDF</t>
  </si>
  <si>
    <t>Prioritāte "Tehniskā palīdzība KF ieviešanai"/Priority “Technical Assistance of CF”</t>
  </si>
  <si>
    <t>Aktivitāte "Programmas vadības un atbalsta funkciju nodrošināšana"/ Technical assistance of CF</t>
  </si>
  <si>
    <t>IZM / MoES</t>
  </si>
  <si>
    <t>LM / MoW</t>
  </si>
  <si>
    <t>EM / MoE</t>
  </si>
  <si>
    <t>VeM / MoH</t>
  </si>
  <si>
    <t>LM /MoW</t>
  </si>
  <si>
    <t>Vkanceleja/State Chancellery</t>
  </si>
  <si>
    <t>FM/MoF</t>
  </si>
  <si>
    <t>FM / MoF</t>
  </si>
  <si>
    <t>SM / MoT</t>
  </si>
  <si>
    <t>KM / MoC</t>
  </si>
  <si>
    <t>ERAF / ERDF</t>
  </si>
  <si>
    <t>ERAF/KF / ERDF/CF</t>
  </si>
  <si>
    <t>KF/CF</t>
  </si>
  <si>
    <t>MoES - Ministry of Education and Science</t>
  </si>
  <si>
    <t>MoE - Ministry of Economics</t>
  </si>
  <si>
    <t>MoW - Ministry of Wealfare</t>
  </si>
  <si>
    <t>MoH - Ministry of Health</t>
  </si>
  <si>
    <t>MoF - Ministry of Finances</t>
  </si>
  <si>
    <t>MoT - Ministry of Transport</t>
  </si>
  <si>
    <t>MoC - Ministry of Culture</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</si>
  <si>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</si>
  <si>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Aktivitāte "Bioloģiskās daudzveidības saglabāšanas ex situ infrastruktūras izveide" /Development of Infrastructure for Conservation of Biological Diversity</t>
  </si>
  <si>
    <t>Apakšaktivitāte "Atbalsts pašvaldībām kapacitātes stiprināšanā Eiropas Savienības struktūrfondu finansēto pasākumu ieviešanā" / Sub-activity "Support to Municipalities in Building their Capacities to Implement Measures financed by the Structural Funds"</t>
  </si>
  <si>
    <t>3.3.1.6.</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</si>
  <si>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</si>
  <si>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</si>
  <si>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Aktivitāte "Infrastruktūras izveide Natura 2000 teritorijās"/(Developing infrastructure in the areas of Natura 2000)</t>
  </si>
  <si>
    <t>Apakšaktivitāte "Izglītības iestāžu informatizācija"/ Informatisation of Educational Institutions</t>
  </si>
  <si>
    <t xml:space="preserve">Aktivitāte "Daudzdzīvokļu māju siltumnoturības uzlabošanas pasākumi" /Improvement of Heat Insulation of Multi-apartment Residential Buildings </t>
  </si>
  <si>
    <t xml:space="preserve">Aktivitāte "Atjaunojamo energoresursu izmantojošu koģenerācijas elektrostaciju attīstība"/Development of Cogeneration Power Plants Utilising Renewable Energy Sources </t>
  </si>
  <si>
    <t>Aktivitāte "Publiskās pārvaldes cilvēkresursu plānošanas un vadības IT sistēmas izstrāde un ieviešana" / Activity "Development of Human Resource Planning and Management System in Public Administration"</t>
  </si>
  <si>
    <t xml:space="preserve">II DP / II OP </t>
  </si>
  <si>
    <t>Aktivitāte "Sociālekonomiski nozīmīgu kultūras mantojuma objektu atjaunošana"/Renovation of Objects of Important Cultural and Historical Heritage</t>
  </si>
  <si>
    <t xml:space="preserve">Aktivitāte "Ūdenssaimniecības infrastruktūras attīstība aglomerācijās ar cilvēku ekvivalentu lielāku par 2000"/Development of water management infrastructure in agglomerations with more than 2000 residents </t>
  </si>
  <si>
    <t>Prioritāte "Vides infrastruktūras un videi draudzīgas enerģētikas veicināšana"  /Priority "Promotion of Environmental Infrastructure And Environmentally Friendly Energy"</t>
  </si>
  <si>
    <t>Pasākums "Atbalsts Kohēzijas fonda vadībai" / Measure 3.8.1 “Assistance to Management of the CF Co-financed Measures”</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</si>
  <si>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</si>
  <si>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 xml:space="preserve">Aktivitāte "Vides monitoringa un kontroles sistēmas attīstība"/(Development of a System of Environmental Monitoring and Control) </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</si>
  <si>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</si>
  <si>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"Kapacitātes stiprināšana darba tirgus institūcijām"/ Activity "Capacity building of labour market institutions"</t>
  </si>
  <si>
    <t>Apakšaktivitāte "Darbspēju vērtēšanas sistēmas pilnveidošana"/ Sub-activity „Development of the system for working ability assesment”</t>
  </si>
  <si>
    <t>Sociālās rehabilitācijas un institūcijām alternatīvu sociālās aprūpes pakalpojumu attīstība reģionos/ Sub-activity „Development of social rehabilitation and alternative social care services in regions“</t>
  </si>
  <si>
    <t>Apakšaktivitāte "Sociālās rehabilitācijas pakalpojumu attīstība personām ar redzes un dzirdes traucējumiem"/ Sub-activity „The development of social rehabilitation services for persons with sight and hearing disorders”</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</si>
  <si>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</si>
  <si>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Apakšaktivitāte "Normatīvo aktu prasībām neatbilstošo izgāztuvju rekultivācija"/Remediation of with legaslation non-coplying dumpsites</t>
  </si>
  <si>
    <t xml:space="preserve">Pasākums "Profesionālās izglītības infrastruktūra"/Measure "Vocational Education Infrastructure" </t>
  </si>
  <si>
    <t>Aktivitāte "Tranzītielu sakārtošana pilsētu teritorijās"/Improvement of Transit Streets in Cities</t>
  </si>
  <si>
    <t>Apakšaktivitāte "Satiksmes drošības uzlabojumi apdzīvotās vietās ārpus Rīgas"/Traffic Safety Improvement in Populated Areas Outside Riga</t>
  </si>
  <si>
    <t>2.1.</t>
  </si>
  <si>
    <t>3.5.1.2.2.</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</si>
  <si>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</si>
  <si>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VARAM/ MoEPRD</t>
  </si>
  <si>
    <t xml:space="preserve">MoEPRD - Ministry of Environment Protection and Regional Development </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</si>
  <si>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</si>
  <si>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</si>
  <si>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6 </t>
    </r>
    <r>
      <rPr>
        <b/>
        <i/>
        <u/>
        <sz val="13"/>
        <rFont val="Times New Roman"/>
        <family val="1"/>
        <charset val="186"/>
      </rPr>
      <t>Piebildes par darbības programmu "Uzņēmējdarbība un inovācijas" / Notes on Operational programme  "Entrepreneurship and Innovations"</t>
    </r>
  </si>
  <si>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</si>
  <si>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Aktivitāte "Garantijas komersantu konkurētspējas uzlabošanai" /Activity "Guarantees for development of enterprise competitiveness" </t>
  </si>
  <si>
    <t xml:space="preserve">Apakšaktivitāte „Ārējo tirgu apgūšana - ārējais mārketings” /Sub-activity  ”Access to international trade markets-external marketing” </t>
  </si>
  <si>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</si>
  <si>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Dzēstie avansi / Discharged advance payments</t>
  </si>
  <si>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</si>
  <si>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</si>
  <si>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</si>
  <si>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 xml:space="preserve">Apakšaktivitāte "Speciālās izglītības iestāžu infrastruktūras un aprīkojuma uzlabošana"/ Improvement of Infrastructure and Equipment in Special Educational Establishments </t>
  </si>
  <si>
    <t>Aktivitāte "Pirmsskolas izglītības iestāžu infrastruktūras attīstība nacionālas un reģionālas nozīmes attīstības centros"/ Development Pre-school Educational Establishments’ Infrastructure in Development Centers of National and Regional Importance</t>
  </si>
  <si>
    <t>Onkoloģijas slimnieku radioterapijas ārstēšanas attīstība / Development of Radiotherapy Treatments of Oncology Patients</t>
  </si>
  <si>
    <t>Aktivitāte "Valsts 1.šķiras autoceļu maršrutu sakārtošana" / Improvement of State Category 1 Motorway Network</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</si>
  <si>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</si>
  <si>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</si>
  <si>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Aktivitāte "Nacionālas un reģionālas nozīmes attīstības centru izaugsmes veicināšana līdzsvarotai valsts attīstībai"/ Growth of National and Regional Development Centres for Sustainable and Balanced Development of the Country</t>
  </si>
  <si>
    <t>Progress par apstiprin. projektiem, % no ES fondu fin. / Approved projects, % of EU funding (progress), %</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</si>
  <si>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</si>
  <si>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2.2.1.4.2.</t>
  </si>
  <si>
    <t>Apakšaktivitāte "Mezanīna aizdevumi investīcijām komersantu konkurētspējas uzlabošanai"/ Sub-activity "Mezzanine investment loans for development of enterprise copmpetitiveness"</t>
  </si>
  <si>
    <t>Apakšaktivitāte "Atbalsts aizdevumu veidā komersantu konkurētspējas uzlabošanai"/Sub-activity "Support in a way of loans for development of enterprise competitiveness"</t>
  </si>
  <si>
    <t>Atgūtie maksājumi</t>
  </si>
  <si>
    <t>3.8.1.</t>
  </si>
  <si>
    <t>3.7.1.</t>
  </si>
  <si>
    <t>2.4.1.</t>
  </si>
  <si>
    <t>1.6.1.</t>
  </si>
  <si>
    <t>3.1.5.2.</t>
  </si>
  <si>
    <t>Rezerve 80.00.00. programmā****</t>
  </si>
  <si>
    <t>**** 80.00.00 esošā rezerve indikatīva</t>
  </si>
  <si>
    <t>Apakšaktivitāte "Plūdu risku samazināšana grūti prognozējamu vižņu-ledus parādību gadījumos"/Elimination of flood risk caused by hardly predictable phenomena of ice jams</t>
  </si>
  <si>
    <t>3.5.2.1.2.</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</si>
  <si>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</si>
  <si>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</si>
  <si>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Aktivitāte "Atbalsts darba vietu radīšanai" / Activity "Support to create new jobs"</t>
  </si>
  <si>
    <t>3.1.5.3.2.</t>
  </si>
  <si>
    <t xml:space="preserve">Apakšaktivitāte "Pedagogu konkurētspējas veicināšana izglītības sistēmas optimizācijas apstākļos" / Sub-activity "Promotion of Educators’ Competitiveness within the Optimization of Educational System" </t>
  </si>
  <si>
    <t>2.1.2.2.4.</t>
  </si>
  <si>
    <t>Kopā ESF /Total ESF **</t>
  </si>
  <si>
    <t>I DP / I OP **</t>
  </si>
  <si>
    <t>Apstiprinātie projekti , % no ES fondu fin. / Approved projects, % of EU funding</t>
  </si>
  <si>
    <t>1.2.1.1.1.</t>
  </si>
  <si>
    <t>Apakšaktivitāte "MVK jaunu produktu un tehnoloģiju attīstības programma"/ Sub-activity "New product and technology development in SMEs"</t>
  </si>
  <si>
    <t>1.4.1.1.1.</t>
  </si>
  <si>
    <t>1.3.1.9.</t>
  </si>
  <si>
    <t>3.5.1.4.</t>
  </si>
  <si>
    <t>1.3.1.4.</t>
  </si>
  <si>
    <t>2.4.</t>
  </si>
  <si>
    <t>2.4.1.1.</t>
  </si>
  <si>
    <t>3.7.</t>
  </si>
  <si>
    <t>3.7.1.1.</t>
  </si>
  <si>
    <t>3.8.</t>
  </si>
  <si>
    <t>3.8.1.1.</t>
  </si>
  <si>
    <t>3.3.1.</t>
  </si>
  <si>
    <t>3.3.</t>
  </si>
  <si>
    <t>1.6.</t>
  </si>
  <si>
    <t>3.4.1.5.1.</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</si>
  <si>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</si>
  <si>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Apakšaktivitāte "Atbalsts potenciālo bezdarbnieku apmācībai" / Sub-activity "Support to people at risk of unemployment"</t>
  </si>
  <si>
    <t>Aktivitāte "Vietējo nodarbinātības veicināšanas pasākumu plānu ieviešanas atbalsts" / Activity "Support for the implementation of regional action plans for promotion of employment"</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</si>
  <si>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</si>
  <si>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</si>
  <si>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3.1.4.3.</t>
  </si>
  <si>
    <t>1.5.2.1.</t>
  </si>
  <si>
    <t>1.3.1.5.</t>
  </si>
  <si>
    <t>10.5.</t>
  </si>
  <si>
    <t>8.2.</t>
  </si>
  <si>
    <t>6.1.</t>
  </si>
  <si>
    <t>5.1.</t>
  </si>
  <si>
    <t>1.5.1.3.2.</t>
  </si>
  <si>
    <t>Apstiprinātie projekti , % no kopējā piešķīruma, % / Approved projects (EU funding), % of Total available financing, %</t>
  </si>
  <si>
    <t>Noslēgtie līgumi , % no kopējā piešķīruma, % / Contracted, % of Total available financing, %</t>
  </si>
  <si>
    <t>3.6.1.</t>
  </si>
  <si>
    <t>2.1.2.2.3.</t>
  </si>
  <si>
    <t>3.5.1.3.</t>
  </si>
  <si>
    <t>1.2.1.2.2.</t>
  </si>
  <si>
    <t>1.4.1.1.2.</t>
  </si>
  <si>
    <t>1.2.1.2.1.</t>
  </si>
  <si>
    <t>9.1.=9/5.1.</t>
  </si>
  <si>
    <t>8.1.=8/5.1.</t>
  </si>
  <si>
    <t>Izmaksāts  finansējuma saņēmējam, % no kopējā piešķīruma / Payments to final beneficiaries, % of Total available EU financing</t>
  </si>
  <si>
    <t>3.2.1.1.</t>
  </si>
  <si>
    <t>3.6.2.1.</t>
  </si>
  <si>
    <t>1.2.2.1.2.</t>
  </si>
  <si>
    <t>EK deklarējamie maksājumi finansējuma saņēmējiem (neņemot vērā korekciju) / Payments to final beneficiaries that can be declared to EC (without correction) **</t>
  </si>
  <si>
    <t>** Aktivitāšu ietvaros iespējamas deklarējamo maksājumu korekcijas, kas rodas, piemēram, neatbilstoši veiktu izdevumu gadījumā vai, ja konstatētas kādas būtiskas nepilnības kāda konkrēta projekta vai aktivtātes ietvaros. Korekcija tiek piemērota uz laiku / Within activities corrections of payments that can be declared to EC are possible taking into account essential problems in certain projects or activities. Corrections are not permament.</t>
  </si>
  <si>
    <t>3.5.1.1.</t>
  </si>
  <si>
    <t>1.3.1.1.3.</t>
  </si>
  <si>
    <t>12.1.=12/5.1.</t>
  </si>
  <si>
    <t>12.2.</t>
  </si>
  <si>
    <t>3.1.3.3.2.</t>
  </si>
  <si>
    <t>1.5.1.2.</t>
  </si>
  <si>
    <t>1.2.1.2.3.</t>
  </si>
  <si>
    <t>3.1.4.2.</t>
  </si>
  <si>
    <t>2.3.2.2.1.</t>
  </si>
  <si>
    <t>Apakšaktivitāte "Atbalsts ieguldījumiem mikro, maziem un vidējiem komersantiem īpaši atbalstāmajās teritorijās"/Activity "Co-financing to the investments in micro, small and medium-sized entreprises operating in the specially assisted arears"</t>
  </si>
  <si>
    <t>Apakšaktivitāte "Atbalsts ieguldījumiem ražošanas telpu izveidei vai rekonstrukcijai"/ Sub-activity /Activity "Co-financing to the investments in reconstruction or development of industrial premises"</t>
  </si>
  <si>
    <t>Apakšaktivitāte "Zinātniskās infrastruktūras attīstība"/ Sub-activity "Development of  Research Infrastructure"</t>
  </si>
  <si>
    <t>1.2.2.3.2.</t>
  </si>
  <si>
    <t>1.2.2.4.1.</t>
  </si>
  <si>
    <t>2.1.2.1.2.</t>
  </si>
  <si>
    <t>2.3.1.1.1.</t>
  </si>
  <si>
    <t>3.2.1.3.1.</t>
  </si>
  <si>
    <t>3.1.5.1.2.</t>
  </si>
  <si>
    <t>3.4.3.3.</t>
  </si>
  <si>
    <t>3.1.1.2.</t>
  </si>
  <si>
    <t>3.3.1.1.</t>
  </si>
  <si>
    <t>3.3.1.4.</t>
  </si>
  <si>
    <t>2.1.2.1.1.</t>
  </si>
  <si>
    <t>3.1.2.1.1.</t>
  </si>
  <si>
    <t>3.1.3.2.</t>
  </si>
  <si>
    <t>3.1.4.1.1.</t>
  </si>
  <si>
    <t>3.6.1.1.</t>
  </si>
  <si>
    <t>3.3.2.1.</t>
  </si>
  <si>
    <t>3.3.1.2.</t>
  </si>
  <si>
    <t>3.4.1.4.</t>
  </si>
  <si>
    <t>1.2.1.1.2.</t>
  </si>
  <si>
    <t>1.3.1.1.1.</t>
  </si>
  <si>
    <t>1.3.1.1.6.</t>
  </si>
  <si>
    <t>1.3.2.3.</t>
  </si>
  <si>
    <t>3.5.2.2.</t>
  </si>
  <si>
    <t>5c</t>
  </si>
  <si>
    <t>Skaidrojums par atšķirību starp DP un MK konceptuāli apst. finansējumu / Explanation about differences of EU Funding</t>
  </si>
  <si>
    <t>1.2.2.4.2.</t>
  </si>
  <si>
    <t>3.1.3.1.</t>
  </si>
  <si>
    <t>3.4.2.1.1.</t>
  </si>
  <si>
    <t>3.4.2.1.2.</t>
  </si>
  <si>
    <t>3.4.4.2.</t>
  </si>
  <si>
    <t>3.4.3.2.</t>
  </si>
  <si>
    <t>3.3.1.5.</t>
  </si>
  <si>
    <t>1.1.2.1.1.</t>
  </si>
  <si>
    <t>3.1.3.3.1.</t>
  </si>
  <si>
    <t>3.1.4.4.</t>
  </si>
  <si>
    <t>3.4.4.1.</t>
  </si>
  <si>
    <t>3.5.2.1.1.</t>
  </si>
  <si>
    <t>3.5.1.2.1.</t>
  </si>
  <si>
    <t>3.4.1.5.2.</t>
  </si>
  <si>
    <t>1.1.2.1.2.</t>
  </si>
  <si>
    <t>1.2.1.1.4.</t>
  </si>
  <si>
    <t>1.3.1.7.</t>
  </si>
  <si>
    <t>1.4.1.2.4.</t>
  </si>
  <si>
    <t>1.5.2.2.2.</t>
  </si>
  <si>
    <t>1.5.2.2.3.</t>
  </si>
  <si>
    <t>*</t>
  </si>
  <si>
    <t>1.1.1.2.</t>
  </si>
  <si>
    <t>1.2.1.1.3.</t>
  </si>
  <si>
    <t>1.3.</t>
  </si>
  <si>
    <t>1.5.1.3.1.</t>
  </si>
  <si>
    <t>1.5.2.2.1.</t>
  </si>
  <si>
    <t>1.5.3.1.</t>
  </si>
  <si>
    <t>1.5.3.2.</t>
  </si>
  <si>
    <t>2.1.1.1.</t>
  </si>
  <si>
    <t>2.1.1.2.</t>
  </si>
  <si>
    <t>2.1.1.3.1.</t>
  </si>
  <si>
    <t>2.1.2.2.1.</t>
  </si>
  <si>
    <t>2.1.2.4.</t>
  </si>
  <si>
    <t>2.1.2.2.2.</t>
  </si>
  <si>
    <t>2.2.1.4.1.</t>
  </si>
  <si>
    <t>2.3.2.2.2.</t>
  </si>
  <si>
    <t>3.2.1.2.</t>
  </si>
  <si>
    <t>3.2.1.3.2.</t>
  </si>
  <si>
    <t>3.2.1.4.</t>
  </si>
  <si>
    <t>3.2.2.1.1.</t>
  </si>
  <si>
    <t>3.2.2.1.2.</t>
  </si>
  <si>
    <t>3.3.1.3.</t>
  </si>
  <si>
    <t>3.4.1.1.</t>
  </si>
  <si>
    <t>1.3.1.3.2.</t>
  </si>
  <si>
    <t>1.3.1.3.1.</t>
  </si>
  <si>
    <t>1.3.1.2.</t>
  </si>
  <si>
    <t>1.3.1.1.4.</t>
  </si>
  <si>
    <t>3.5.1.2.3.</t>
  </si>
  <si>
    <t>ES fonda finansējums atbilstoši EK apstiprinātajai DP, EUR / EU funding according to EC approved OP, EUR</t>
  </si>
  <si>
    <t>3.1.4.1.5.</t>
  </si>
  <si>
    <t>Apstiprinātie projekti 
(ES fondu fin.), EUR / Approved projects (EU funding), EUR</t>
  </si>
  <si>
    <t>Noslēgtie līgumi (ES fondu fin.), 
EUR/ Contracted 
(EU funding), 
EUR</t>
  </si>
  <si>
    <r>
      <t xml:space="preserve">Izmaksāts  finansējuma saņēmējam 
(starpposma/gala maksājumi), EUR </t>
    </r>
    <r>
      <rPr>
        <b/>
        <vertAlign val="superscript"/>
        <sz val="13"/>
        <rFont val="Times New Roman"/>
        <family val="1"/>
        <charset val="186"/>
      </rPr>
      <t xml:space="preserve"> / </t>
    </r>
    <r>
      <rPr>
        <b/>
        <sz val="13"/>
        <rFont val="Times New Roman"/>
        <family val="1"/>
        <charset val="186"/>
      </rPr>
      <t>Interim/final payments to final beneficiaries 
(EU funding), 
EUR</t>
    </r>
  </si>
  <si>
    <r>
      <t>Izmaksāts  finansējuma saņēmējam 
(deklarējamie avansa maks.), EUR</t>
    </r>
    <r>
      <rPr>
        <b/>
        <vertAlign val="superscript"/>
        <sz val="13"/>
        <rFont val="Times New Roman"/>
        <family val="1"/>
        <charset val="186"/>
      </rPr>
      <t xml:space="preserve"> / </t>
    </r>
    <r>
      <rPr>
        <b/>
        <sz val="13"/>
        <rFont val="Times New Roman"/>
        <family val="1"/>
        <charset val="186"/>
      </rPr>
      <t>Advanced payments to final beneficiaries, that can be declared 
(EU funding), 
EUR</t>
    </r>
  </si>
  <si>
    <r>
      <t>Izmaksāts  finansējuma saņēmējam 
(nedeklarējamie avansa maks.), EUR</t>
    </r>
    <r>
      <rPr>
        <b/>
        <vertAlign val="superscript"/>
        <sz val="13"/>
        <rFont val="Times New Roman"/>
        <family val="1"/>
        <charset val="186"/>
      </rPr>
      <t xml:space="preserve"> / </t>
    </r>
    <r>
      <rPr>
        <b/>
        <sz val="13"/>
        <rFont val="Times New Roman"/>
        <family val="1"/>
        <charset val="186"/>
      </rPr>
      <t>Advance payments to final beneficiaries that can not be declared
(EU funding), 
EUR</t>
    </r>
  </si>
  <si>
    <t>Izmaksāts finansējuma saņēmējiem (ES fondu fin.), atņemot atgūtos maksājumus, EUR / Payments to the final beneficiaries (EU funding) minus recovered amount, EUR</t>
  </si>
  <si>
    <t>1.</t>
  </si>
  <si>
    <t>1.2.2.1.5.</t>
  </si>
  <si>
    <t>2.</t>
  </si>
  <si>
    <t>Piebilde/ Comment</t>
  </si>
  <si>
    <t>1.5.1.1.1.</t>
  </si>
  <si>
    <t>3.1.5.1.1.</t>
  </si>
  <si>
    <t>3.1.5.3.1.</t>
  </si>
  <si>
    <t>3.1.1.1.</t>
  </si>
  <si>
    <t>1.1.2.1.</t>
  </si>
  <si>
    <t>Aktivitāte "Atbalsts doktora un maģistra studiju īstenošanai" / Activity "Support to Doctor’s and Master’s study programmes"</t>
  </si>
  <si>
    <t>1.1.2.2.</t>
  </si>
  <si>
    <t>Aktivitāte "Atbalsts augstākās izglītības studiju uzlabošanai"/ Activity "Support to improvement of tertiary education studies"</t>
  </si>
  <si>
    <t>1.2.1.</t>
  </si>
  <si>
    <t xml:space="preserve">Pasākums "Profesionālās izglītības un vispārējo prasmju attīstība"/ Measure "Development of Vocational Education and General Skills" </t>
  </si>
  <si>
    <t>1.2.1.1.</t>
  </si>
  <si>
    <t xml:space="preserve">Aktivitāte "Profesionālās izglītības sistēmas attīstība, kvalitātes, atbilstības un pievilcības uzlabošana"/ Activity "Development of vocational educational system, improvement of quality, conformity and attraction" </t>
  </si>
  <si>
    <t>1.2.1.2.</t>
  </si>
  <si>
    <t>Aktivitāte "Vispārējo zināšanu un prasmju uzlabošana" / Activity "Improvement of general knowledge and skills"</t>
  </si>
  <si>
    <t>1.2.2.</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</si>
  <si>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</si>
  <si>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1.2.2.1.</t>
  </si>
  <si>
    <t>Aktivitāte "Mūžizglītības attīstība"/ Activity "Development of lifelong education"</t>
  </si>
  <si>
    <t>1.2.2.2.</t>
  </si>
  <si>
    <t>Aktivitāte "Profesionālās orientācijas un karjeras izglītības attīstība, profesionāli orientētās izglītības attīstība" / Sub-activity "Support to Implement Lifelong Learning Policy Guidelines"</t>
  </si>
  <si>
    <t>1.2.2.3.</t>
  </si>
  <si>
    <t>Aktivitāte "Par izglītības un mūžizglītības politiku atbildīgo institūciju rīcībspējas un sadarbības stiprināšana" / Improvement of cooperation and capacity strengthening of institutions responsible for the education and lifelong learning policy</t>
  </si>
  <si>
    <t>1.2.2.4.</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</si>
  <si>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</si>
  <si>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1.3.1.1.</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</si>
  <si>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</si>
  <si>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1.3.1.3.</t>
  </si>
  <si>
    <t>Aktivitāte "Darba attiecību un darba drošības normatīvo aktu  praktiska piemērošana un uzraudzības pilnveidošana"/ Activity "Practical application of the legislation on labour relations, occupational safety and health, and improvement of supervision"</t>
  </si>
  <si>
    <t>1.4.1.1.</t>
  </si>
  <si>
    <t xml:space="preserve">Aktivitāte "Iedzīvotāju ekonomiskās aktivitātes stimulēšana"/ Activity "Stimulating economic activity of the population" </t>
  </si>
  <si>
    <t>1.4.1.2.</t>
  </si>
  <si>
    <t>Aktivitāte "Darbspēju vērtēšanas sistēmas un sociālo pakalpojumu ieviešanas sistēmas pilnveidošana"/ Activity "Improvement of the working capacity evaluation system and the system of introducing social services"</t>
  </si>
  <si>
    <t>1.5.</t>
  </si>
  <si>
    <t xml:space="preserve">Prioritāte "Administratīvās kapacitātes stiprināšana"/ Priority "Administrative Capacity Building" </t>
  </si>
  <si>
    <t>1.5.1.</t>
  </si>
  <si>
    <t>Pasākums "Labāka regulējuma politika"/ Measure "Better Regulation Policy"</t>
  </si>
  <si>
    <t>1.5.1.1.</t>
  </si>
  <si>
    <t>Aktivitāte "Politikas ietekmes novērtēšana un politikas pētījumu veikšana"/ Activity "Policy Impact Assessment and Conducting Policy Research"</t>
  </si>
  <si>
    <t>1.5.1.3.</t>
  </si>
  <si>
    <t>Aktivitāte "Publisko varu realizējošo institūciju darbības kvalitātes un efektivitātes paaugstināšana"/ Activity "Increasing Operational Quality and Efficiency of Public Administration Institutions"</t>
  </si>
  <si>
    <t>2.1.1.3.</t>
  </si>
  <si>
    <t>Aktivitāte "Zinātnes un pētniecības infrastruktūras attīstība"/ Activity "Development of the scientific and research infrastructure"</t>
  </si>
  <si>
    <t>2.1.2.1.</t>
  </si>
  <si>
    <t xml:space="preserve"> Aktivitāte "Zinātnes komercializācija un tehnoloģiju pārnese"/ Activity "Commercialisation of science and transfer of technologies"</t>
  </si>
  <si>
    <t>2.1.2.2.</t>
  </si>
  <si>
    <t>Aktivitāte "Jaunu produktu un tehnoloģiju izstrādei"/ Activity "Development of new products and technologies "</t>
  </si>
  <si>
    <t>2.1.2.3.</t>
  </si>
  <si>
    <t>Aktivitāte "Zinātnes un tehnoloģiju parks" /Activity "Science and Technology park"</t>
  </si>
  <si>
    <t>2.2.</t>
  </si>
  <si>
    <t>Prioritāte "Finanšu pieejamība"/Priority “Access to Finances”</t>
  </si>
  <si>
    <t>2.2.1.</t>
  </si>
  <si>
    <t>Pasākums "Finanšu resursu pieejamība"/Measure „Accessability of Financial Resources”</t>
  </si>
  <si>
    <t>2.2.1.2.</t>
  </si>
  <si>
    <t>Aktivitāte "Stratēģisko investoru piesaiste"/Activity "Attraction of strategic investors"</t>
  </si>
  <si>
    <t xml:space="preserve">2.2.1.4. </t>
  </si>
  <si>
    <t xml:space="preserve">Aktivitāte "Aizdevumi komersantu konkurētspējas uzlabošanai"/Activity "Loans for development of enterprise competitiveness" </t>
  </si>
  <si>
    <t>2.3.1.1.</t>
  </si>
  <si>
    <t>Aktivitāte "Ārējo tirgu apgūšana"/Activity "Access to international trade markets"</t>
  </si>
  <si>
    <t>2.3.2.</t>
  </si>
  <si>
    <t>Pasākums "Uzņēmējdarbības infrastruktūras un aprīkojuma uzlabojumi"/Measure „Business Infrastructure and Improvements to Equipment”</t>
  </si>
  <si>
    <t>2.3.2.2.</t>
  </si>
  <si>
    <t>Aktivitāte "Atbalsts ieguldījumiem mikro, maziem un vidējiem komersantiem"/Activity "Co-financing to the investments in micro, small and medium-sized entreprises"</t>
  </si>
  <si>
    <t>3.1.3.3.</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</si>
  <si>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</si>
  <si>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3.1.4.</t>
  </si>
  <si>
    <t>Pasākums "Nodarbinātības un sociālo pakalpojumu infrastruktūra"/Measure "Employment and Social Services Infrastructure"</t>
  </si>
  <si>
    <t>3.1.4.1.</t>
  </si>
  <si>
    <t>Aktivitāte "Darbspēju vērtēšanas un sociālo pakalpojumu ieviešanas institūciju infrastruktūras pilnveidošana"/Improvement of Infrastructure in Institutions Assessing Capacity for Work and Providing Social Services</t>
  </si>
  <si>
    <t>3.1.5.1.</t>
  </si>
  <si>
    <t>Ambulatorās veselības aprūpes attīstība/Development of Ambulatory Health Care</t>
  </si>
  <si>
    <t>3.1.5.3.</t>
  </si>
  <si>
    <t>Stacionārās veselības aprūpes pakalpojumu sniedzēju attīstība/Development of providers of stationary health care</t>
  </si>
  <si>
    <t>3.2.1.3.</t>
  </si>
  <si>
    <t xml:space="preserve">Aktivitāte "Satiksmes drošības uzlabojumi apdzīvotās vietās un Rīgā"/Traffic Safety Improvement in Populated Areas and Riga </t>
  </si>
  <si>
    <t>3.2.2.1.</t>
  </si>
  <si>
    <t>Aktivitāte "Publiskās pārvaldes elektronisko pakalpojumu un informācijas sistēmu attīstība"/Development of Electronic Services and Information Systems of Public Administration</t>
  </si>
  <si>
    <t>3.2.2.4.</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</si>
  <si>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</si>
  <si>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3.4.1.5.</t>
  </si>
  <si>
    <t>Aktivitāte "Vides risku samazināšana"/Reduction of Environmental Risks</t>
  </si>
  <si>
    <t>3.4.2.1.</t>
  </si>
  <si>
    <t>Aktivitāte "Nacionālās nozīmes tūrisma produkta attīstība"/Development of Tourism Product of National importance</t>
  </si>
  <si>
    <t>3.4.3.</t>
  </si>
  <si>
    <t xml:space="preserve">Pasākums "Kultūrvides sociālekonomiskā ietekme"/Measure "Socio-economic Impact of Cultural Environment" </t>
  </si>
  <si>
    <t>3.5.1.2.</t>
  </si>
  <si>
    <t>Aktivitāte "Reģionālu atkritumu apsaimniekošanas sistēmu attīstība"/Activity "Development of regional systems for waste management"</t>
  </si>
  <si>
    <t>3.5.2.</t>
  </si>
  <si>
    <t>Pasākums "Enerģētika"  /Measure "Energy"</t>
  </si>
  <si>
    <t>3.5.2.1.</t>
  </si>
  <si>
    <t>Aktivitāte "Pasākumi siltumapgādes sistēmu efektivitātes paaugstināšanai"  / Measures Regarding The Increase of Efficiency of Centralised Heat Supply Systems</t>
  </si>
  <si>
    <t>1.3.1.1.5.</t>
  </si>
  <si>
    <t>1.4.1.2.1.</t>
  </si>
  <si>
    <t>1.6.1.1.</t>
  </si>
  <si>
    <t>2.2.1.3.</t>
  </si>
  <si>
    <t>2.3.1.1.2.</t>
  </si>
  <si>
    <t>7.1</t>
  </si>
  <si>
    <t>8.3.=8/7</t>
  </si>
  <si>
    <t>9.3.=9/7</t>
  </si>
  <si>
    <t>12.3.=10/7</t>
  </si>
  <si>
    <r>
      <t xml:space="preserve">I darbības programma  "Cilvēkreursi un nodarbinātība" </t>
    </r>
    <r>
      <rPr>
        <b/>
        <i/>
        <vertAlign val="superscript"/>
        <sz val="14"/>
        <rFont val="Times New Roman"/>
        <family val="1"/>
        <charset val="186"/>
      </rPr>
      <t>5</t>
    </r>
    <r>
      <rPr>
        <b/>
        <i/>
        <sz val="14"/>
        <rFont val="Times New Roman"/>
        <family val="1"/>
        <charset val="204"/>
      </rPr>
      <t xml:space="preserve">/ I Operational programme  "Human resources and employment" </t>
    </r>
    <r>
      <rPr>
        <b/>
        <i/>
        <vertAlign val="superscript"/>
        <sz val="14"/>
        <rFont val="Times New Roman"/>
        <family val="1"/>
        <charset val="186"/>
      </rPr>
      <t>5</t>
    </r>
  </si>
  <si>
    <r>
      <t xml:space="preserve">Darbības programma "Uzņēmējdarbība un inovācijas" </t>
    </r>
    <r>
      <rPr>
        <b/>
        <i/>
        <vertAlign val="superscript"/>
        <sz val="14"/>
        <rFont val="Times New Roman"/>
        <family val="1"/>
        <charset val="204"/>
      </rPr>
      <t>6</t>
    </r>
    <r>
      <rPr>
        <b/>
        <i/>
        <vertAlign val="superscript"/>
        <sz val="14"/>
        <rFont val="Times New Roman"/>
        <family val="1"/>
        <charset val="186"/>
      </rPr>
      <t xml:space="preserve"> * </t>
    </r>
    <r>
      <rPr>
        <b/>
        <i/>
        <sz val="14"/>
        <rFont val="Times New Roman"/>
        <family val="1"/>
        <charset val="204"/>
      </rPr>
      <t xml:space="preserve">/ II Operational programme "Entrepreneurship and Innovations" </t>
    </r>
    <r>
      <rPr>
        <b/>
        <i/>
        <vertAlign val="superscript"/>
        <sz val="14"/>
        <rFont val="Times New Roman"/>
        <family val="1"/>
        <charset val="204"/>
      </rPr>
      <t xml:space="preserve">6 </t>
    </r>
    <r>
      <rPr>
        <b/>
        <i/>
        <vertAlign val="superscript"/>
        <sz val="14"/>
        <rFont val="Times New Roman"/>
        <family val="1"/>
        <charset val="186"/>
      </rPr>
      <t>*</t>
    </r>
  </si>
  <si>
    <r>
      <t xml:space="preserve">III darbības programma "Infrastruktūra un pakalpojumi" </t>
    </r>
    <r>
      <rPr>
        <b/>
        <i/>
        <vertAlign val="superscript"/>
        <sz val="14"/>
        <rFont val="Times New Roman"/>
        <family val="1"/>
        <charset val="186"/>
      </rPr>
      <t>7</t>
    </r>
    <r>
      <rPr>
        <b/>
        <i/>
        <sz val="14"/>
        <rFont val="Times New Roman"/>
        <family val="1"/>
        <charset val="204"/>
      </rPr>
      <t xml:space="preserve">/ III Operational programme "Infrastructure and Services" </t>
    </r>
    <r>
      <rPr>
        <b/>
        <i/>
        <vertAlign val="superscript"/>
        <sz val="14"/>
        <rFont val="Times New Roman"/>
        <family val="1"/>
        <charset val="186"/>
      </rPr>
      <t>7</t>
    </r>
  </si>
  <si>
    <r>
      <t>Aktivitāte "Kvalitatīvai dabaszinātņu apguvei atbilstošas materiālās bāzes nodrošināšana"</t>
    </r>
    <r>
      <rPr>
        <vertAlign val="superscript"/>
        <sz val="14"/>
        <rFont val="Times New Roman"/>
        <family val="1"/>
        <charset val="186"/>
      </rPr>
      <t xml:space="preserve"> </t>
    </r>
    <r>
      <rPr>
        <sz val="14"/>
        <rFont val="Times New Roman"/>
        <family val="1"/>
        <charset val="204"/>
      </rPr>
      <t>/ Provision of Appropriate Material Supplies Required for the Implementation of High-quality Natural Science Programmes</t>
    </r>
  </si>
  <si>
    <r>
      <t>Aktivitāte "Sociālo dzīvojamo māju siltumnoturības uzlabošanas pasākumi"</t>
    </r>
    <r>
      <rPr>
        <vertAlign val="superscript"/>
        <sz val="14"/>
        <rFont val="Times New Roman"/>
        <family val="1"/>
        <charset val="186"/>
      </rPr>
      <t>4</t>
    </r>
    <r>
      <rPr>
        <sz val="14"/>
        <rFont val="Times New Roman"/>
        <family val="1"/>
        <charset val="204"/>
      </rPr>
      <t>/Improvement of Heat Insulation of Social Residential Buildings</t>
    </r>
  </si>
  <si>
    <t>6.2.</t>
  </si>
  <si>
    <t>Virssaistības, saskaņā ar MK noteikumiem par aktivitāšu/apakšaktivitāšu ieviešanu (publiskais finansējums), EUR</t>
  </si>
  <si>
    <t>6.2.'</t>
  </si>
  <si>
    <r>
      <t xml:space="preserve">Virssaistības, saskaņā ar MK noteikumiem par aktivitāšu/apakšaktivitāšu ieviešanu </t>
    </r>
    <r>
      <rPr>
        <b/>
        <sz val="13"/>
        <rFont val="Times New Roman"/>
        <family val="1"/>
        <charset val="186"/>
      </rPr>
      <t>(ES fondu daļ</t>
    </r>
    <r>
      <rPr>
        <b/>
        <sz val="13"/>
        <rFont val="Times New Roman"/>
        <family val="1"/>
        <charset val="204"/>
      </rPr>
      <t>a), EUR</t>
    </r>
  </si>
  <si>
    <t>2.1.1.3.3.</t>
  </si>
  <si>
    <t>Apakšaktivitāte "Zinatnisko institūciju institucionālās kapacitātes attīstība" / Sub-activity "Institutional Capacity Development of Research Institutions"</t>
  </si>
  <si>
    <t>Skaidrojums atšķirībai starp MKN un konceptuāli pielemtām virssaistībām - VARAM MKN piestiprinājis par 46 199 euro mazāk, nekā kopā ticis piešķirts (šis finansējums nav nepieciešams aktivitātē)</t>
  </si>
  <si>
    <t>Nenoslēgti līgumi ES fondos</t>
  </si>
  <si>
    <t>Nenoslēgti līgumi kopā</t>
  </si>
  <si>
    <t>Nenoslēgti līgumi virssaistībās (publiskās)</t>
  </si>
  <si>
    <t>9.3.</t>
  </si>
  <si>
    <t>9.4.</t>
  </si>
  <si>
    <t>9.3.`</t>
  </si>
  <si>
    <t>7=5+6.1</t>
  </si>
  <si>
    <t xml:space="preserve">Kopā nenoslēgti līgumi </t>
  </si>
  <si>
    <t>9.5=9.3+9.4</t>
  </si>
  <si>
    <t>2.3.2.2.3.</t>
  </si>
  <si>
    <t>Apakšaktivitāte "Atbalsts ieguldījumiem infrastruktūrā uzņēmējdarbības attīstībai"/ Sub-activity "Support for investments in infrastructure for Development of Entrepreneurship"</t>
  </si>
  <si>
    <t>12.0</t>
  </si>
  <si>
    <t>Izmaksāts  finansējuma saņēmējam atņemot atgūtos maksājumus, % no ES fondu fin., % / Payments to final beneficiaries, % of EU funding, 
%</t>
  </si>
  <si>
    <r>
      <t xml:space="preserve">Izmaksāts  finansējuma saņēmējam 
(ES fondu fin.), neatņemot atgūtos maksājumus, EUR ECB/LB </t>
    </r>
    <r>
      <rPr>
        <b/>
        <vertAlign val="superscript"/>
        <sz val="13"/>
        <rFont val="Times New Roman"/>
        <family val="1"/>
        <charset val="186"/>
      </rPr>
      <t xml:space="preserve">4 / </t>
    </r>
    <r>
      <rPr>
        <b/>
        <sz val="13"/>
        <rFont val="Times New Roman"/>
        <family val="1"/>
        <charset val="186"/>
      </rPr>
      <t xml:space="preserve">Payments to final beneficiaries 
(EU funding) incl. recovered amount, 
EUR </t>
    </r>
    <r>
      <rPr>
        <b/>
        <vertAlign val="superscript"/>
        <sz val="13"/>
        <rFont val="Times New Roman"/>
        <family val="1"/>
        <charset val="186"/>
      </rPr>
      <t>4</t>
    </r>
  </si>
  <si>
    <r>
      <t xml:space="preserve">Izmaksāts  finansējuma saņēmējam 
(ES fondu fin.), neatņemot atgūtos maksājumus, EUR LB </t>
    </r>
    <r>
      <rPr>
        <b/>
        <vertAlign val="superscript"/>
        <sz val="13"/>
        <rFont val="Times New Roman"/>
        <family val="1"/>
        <charset val="186"/>
      </rPr>
      <t xml:space="preserve">4 / </t>
    </r>
    <r>
      <rPr>
        <b/>
        <sz val="13"/>
        <rFont val="Times New Roman"/>
        <family val="1"/>
        <charset val="186"/>
      </rPr>
      <t xml:space="preserve">Payments to final beneficiaries 
(EU funding) incl. recovered amount, 
EUR </t>
    </r>
    <r>
      <rPr>
        <b/>
        <vertAlign val="superscript"/>
        <sz val="13"/>
        <rFont val="Times New Roman"/>
        <family val="1"/>
        <charset val="186"/>
      </rPr>
      <t>4</t>
    </r>
  </si>
  <si>
    <r>
      <t>Apakšaktivitāte "Atbalsts ieguldījumiem ražošanas telpu izveidei vai rekonstrukcijai"/ Sub-activity</t>
    </r>
    <r>
      <rPr>
        <sz val="13"/>
        <rFont val="Times New Roman"/>
        <family val="1"/>
        <charset val="204"/>
      </rPr>
      <t xml:space="preserve"> "Co-financing to the investments in reconstruction or development of industrial premises"</t>
    </r>
  </si>
  <si>
    <t>Apakšaktivitāte "Atbalsts ieguldījumiem mikro, maziem un vidējiem komersantiem īpaši atbalstāmajās teritorijās"/Sub-Activity "Co-financing to the investments in micro, small and medium-sized entreprises operating in the specially assisted arears"</t>
  </si>
  <si>
    <t>Apakšaktivitāte "Atbalsts ieguldījumiem ražošanas telpu izveidei vai rekonstrukcijai"/ Sub-activity "Co-financing to the investments in reconstruction or development of industrial premises"</t>
  </si>
  <si>
    <t>Apakšaktivitāte "Atbalsts ieguldījumiem mikro, maziem un vidējiem komersantiem īpaši atbalstāmajās teritorijās"/Sub-activity "Co-financing to the investments in micro, small and medium-sized entreprises operating in the specially assisted arears"</t>
  </si>
  <si>
    <t xml:space="preserve">* Ņemot vērā, ka ECB kursa piemērošana valūtas konvertācijai noved pie vairākām neprecizitātēm, tika pieņemts lēmums informācijas par fondu īstenošanu uzskaitē piemērot tikai LB kursu. Līdz ar to, šajā mēnesī dažām aktivitātēm var parādīties ar valūtas konvertāciju saistītie regresi. / Since ECB exchange rate causes certain inaccuracies when applied to EU funds implementation progress data, LB exchange rate is used instead. This may lead to a decrease in payments to beneficiaries in some activities. </t>
  </si>
  <si>
    <t>• 1.3.1.1.4. apakšaktivitātē izmaksātais finansējums pārsniedz pieejamo finansējumu saistībā ar diviem pārtrauktiem projektiem, kuros izmaksāts finansējums un ierosināta maksātnespēja. Atbilstoši šie izdevumi ir uzskatāmi par atgūstamiem/ In activity *1.3.1.1.4. the amount disbursed exeeds the amount of EU funding available for the activity due to projects discontinued the amounts for which are subject to recovery.</t>
  </si>
  <si>
    <t>Apakšaktivitāte "Mezanīna aizdevumi un nodrošinājuma garantijas saimnieciskās darbības veicēju konkurētspējas uzlabošanai"/ Sub-activity "Mezzanine Investment Loans and Guarantees for Development of Economic Operators Competitiveness"</t>
  </si>
  <si>
    <t>Progress par izmaksāto  finansējuma saņēmējam atņemot atgūtos maksājumus, % no ES fondu fin., % / Payments to final beneficiaries, % of EU funding, (progress)
%</t>
  </si>
  <si>
    <t>10.1=10/5.1</t>
  </si>
  <si>
    <t>10.1.'</t>
  </si>
  <si>
    <t>10.2.'</t>
  </si>
  <si>
    <t>10.3.'</t>
  </si>
  <si>
    <t>10.4.'</t>
  </si>
  <si>
    <t>10.2</t>
  </si>
  <si>
    <t>III DP ERAF / III OP ERDF</t>
  </si>
  <si>
    <t>III DP KF / III OP CF</t>
  </si>
  <si>
    <r>
      <t>2007.-2013.gada plānošanas perioda ES fondu ieviešanas statuss (uz 31.01.2015</t>
    </r>
    <r>
      <rPr>
        <b/>
        <sz val="16"/>
        <color rgb="FFFF0000"/>
        <rFont val="Times New Roman"/>
        <family val="1"/>
        <charset val="186"/>
      </rPr>
      <t>., salīdzinot ar 31.12.2014.</t>
    </r>
    <r>
      <rPr>
        <b/>
        <sz val="16"/>
        <rFont val="Times New Roman"/>
        <family val="1"/>
        <charset val="204"/>
      </rPr>
      <t>)</t>
    </r>
    <r>
      <rPr>
        <b/>
        <vertAlign val="superscript"/>
        <sz val="16"/>
        <rFont val="Times New Roman"/>
        <family val="1"/>
        <charset val="204"/>
      </rPr>
      <t xml:space="preserve">1 </t>
    </r>
    <r>
      <rPr>
        <b/>
        <sz val="16"/>
        <rFont val="Times New Roman"/>
        <family val="1"/>
        <charset val="204"/>
      </rPr>
      <t xml:space="preserve">/ 2007-2013 planning period EU Funds implementation progress  (as to </t>
    </r>
    <r>
      <rPr>
        <b/>
        <sz val="16"/>
        <color rgb="FFFF0000"/>
        <rFont val="Times New Roman"/>
        <family val="1"/>
        <charset val="186"/>
      </rPr>
      <t>31.01.2015., comparing with 31.12.2014</t>
    </r>
    <r>
      <rPr>
        <b/>
        <sz val="16"/>
        <rFont val="Times New Roman"/>
        <family val="1"/>
        <charset val="204"/>
      </rPr>
      <t>)</t>
    </r>
    <r>
      <rPr>
        <b/>
        <vertAlign val="superscript"/>
        <sz val="16"/>
        <rFont val="Times New Roman"/>
        <family val="1"/>
        <charset val="204"/>
      </rPr>
      <t>1</t>
    </r>
  </si>
  <si>
    <r>
      <t>Provizoriska informācija pēc vadības informācijas sistēmas datiem  (pārskati veidoti 09.02</t>
    </r>
    <r>
      <rPr>
        <i/>
        <sz val="16"/>
        <color rgb="FFFF0000"/>
        <rFont val="Times New Roman"/>
        <family val="1"/>
        <charset val="186"/>
      </rPr>
      <t>.2015</t>
    </r>
    <r>
      <rPr>
        <i/>
        <sz val="16"/>
        <rFont val="Times New Roman"/>
        <family val="1"/>
        <charset val="204"/>
      </rPr>
      <t>.) / Provisional data according to Management informational system on 09</t>
    </r>
    <r>
      <rPr>
        <i/>
        <sz val="16"/>
        <color rgb="FFFF0000"/>
        <rFont val="Times New Roman"/>
        <family val="1"/>
        <charset val="186"/>
      </rPr>
      <t>.02.2015.</t>
    </r>
  </si>
  <si>
    <t>∆</t>
  </si>
  <si>
    <t>P</t>
  </si>
  <si>
    <t>Statuss</t>
  </si>
  <si>
    <r>
      <rPr>
        <b/>
        <i/>
        <sz val="18"/>
        <rFont val="Times New Roman"/>
        <family val="1"/>
        <charset val="186"/>
      </rPr>
      <t>∆</t>
    </r>
    <r>
      <rPr>
        <i/>
        <sz val="18"/>
        <rFont val="Times New Roman"/>
        <family val="1"/>
        <charset val="186"/>
      </rPr>
      <t xml:space="preserve"> Aktivitātēs/apakšaktivitātēs samazinājies gan apstiprināto projektu finansējums, gan arī noslēgto līgumu summa, jo veikti līgumu grozījumi t.sk. pabeigtiem projektiem atbilstoši faktiskajām izmaksām, kā rezultātā samazinājušās attiecināmās izmaksas (ietaupījums). Ņemot vērā, plānošanas perioda īstenošanas stadiju, kad tiek pabeigta lielākā daļa īstenoto projektu,  tiek prognozēts, ka arī turpmāk aktivitātēs apstiprināto projektu finansējums, gan arī noslēgto līgumu summas samazināsies./ In activities/subactivities total amount of eligible expenditures of approved projects and contracts signed decreased due decrease of eligible expenditure (amendments of the contracts)</t>
    </r>
  </si>
  <si>
    <t>• 1.5.2.1.aktivitātē apstiprināto projektu/noslēgto līgumu summa netiek iekļauta, ņemot vērā, ka visi līgumi ir lauzti un veiktie izdevumi vai nu atmaksāti vai ar MK lēmumu skatāmi valsts budžeta, nevis ES fondu izdevumu kontekstā// In activity 1.5.2.1. approved and contracted amounts are not indicated due to the fact that the contracts have been terminated and payments recovered thus actually being funded by the state budget.</t>
  </si>
  <si>
    <t>11=9-10</t>
  </si>
  <si>
    <t>∆*</t>
  </si>
  <si>
    <t>Aktivitāte "Atbalsts starptautiskās sadarbības projektiem zinātnē un tehnoloģijās" / Activity "Support to International Cooperation Projects in Research and Technologies"</t>
  </si>
  <si>
    <t>Kopā piešķīrums pret ES fondu finansējumu, % / Total available financing % of EU funding</t>
  </si>
  <si>
    <r>
      <t>ES fonda finansējums, EUR</t>
    </r>
    <r>
      <rPr>
        <b/>
        <vertAlign val="superscript"/>
        <sz val="13"/>
        <rFont val="Times New Roman"/>
        <family val="1"/>
        <charset val="204"/>
      </rPr>
      <t xml:space="preserve"> / </t>
    </r>
    <r>
      <rPr>
        <b/>
        <sz val="13"/>
        <rFont val="Times New Roman"/>
        <family val="1"/>
        <charset val="204"/>
      </rPr>
      <t>EU funding</t>
    </r>
    <r>
      <rPr>
        <b/>
        <sz val="13"/>
        <rFont val="Times New Roman"/>
        <family val="1"/>
        <charset val="204"/>
      </rPr>
      <t>, EUR</t>
    </r>
  </si>
  <si>
    <t>Virssaistības (ES fondu finansējums - indikatīvi), EUR</t>
  </si>
  <si>
    <t>Kopā piešķīrums (ES fonda finansējums + virssaistību ES fondu daļa), EUR / Total available financing, incl. overcommittments, EUR</t>
  </si>
  <si>
    <r>
      <rPr>
        <b/>
        <i/>
        <sz val="18"/>
        <rFont val="Times New Roman"/>
        <family val="1"/>
        <charset val="186"/>
      </rPr>
      <t>∆</t>
    </r>
    <r>
      <rPr>
        <i/>
        <sz val="18"/>
        <rFont val="Times New Roman"/>
        <family val="1"/>
        <charset val="186"/>
      </rPr>
      <t xml:space="preserve"> Pabeigtajās aktivitātēs/apakšaktivitātēs noslēgto līgumu summa pārsniedz izmaksāto finansējumu, jo tiek veikti līgumu grozījumi atbilstoši faktiskajām izmaksām</t>
    </r>
  </si>
  <si>
    <t xml:space="preserve">*1.4.1.2.4. un 1.5.2.2.2. apakšaktvitātēs izmaksātais fiannsējums pārsniedz noslēgto līgumu apjomu, jo ir neatbilsīibas, kas vēl nav atgūtas. </t>
  </si>
  <si>
    <t>*3.1.5.1.2. apakšaktivitātē veiktie maksājumi pārsniedz piešķirto finasnējumu, jo vienā projektā  notiek avansa atmaksa. Aktivitātes atlikums ir pārdalīts uz 3.1.5.3.1.apakšaktivitāti/In 3.1.5.1.2 subactivity payments to final beneficiaries exceed EU funding according to EC approved DP, due to advance payments recovery process.Remaining finances redistributed to 3.1.5.3.1.subactivity.</t>
  </si>
  <si>
    <t>*3.2.1.4.aktivitātē veiktie maksājumi pārsniedz piešķirto finansējumu, saistībā ar ar valūtas konvertāciju/In 3.2.1.4. subactivity  payments to final beneficiaries exceed EU funding according to exchange rate</t>
  </si>
  <si>
    <t>Kopā piešķīrums (ES fonda finansējums+ virssaistību ES fondu daļa), EUR / Total available financing, incl. overcommittments, EUR</t>
  </si>
  <si>
    <t>Kopā piešķīrums pret ES fondu finansējumu% / Total available financing % of EU funding</t>
  </si>
  <si>
    <r>
      <t>ES fonda finansējums EUR</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EUR</t>
    </r>
  </si>
  <si>
    <t>virssaistības (ES fondu fin. + valsts budžeta daļa (neskaitot pašvaldību līdzfin.)EUR</t>
  </si>
  <si>
    <t>virssaistības (ES fondu finansējums - indikatīvi)  EUR</t>
  </si>
  <si>
    <t>*2.1.2.2.1.,2.1.2.2.2., 2.1.2.2.3. un 2.3.2.2.1.apakšaktivitātēs izmaksātais finansējums pārsniedz apstiprināto projektu summu, jo projektos ir veiktas izmaksas, bet pēc tam projekti ir pārtraukti. Minētie maksājumi uzskatāmi par atgūstamajiem./In activities 2.1.2.2.1.,2.1.2.2.2., 2.1.2.2.3. and 2.3.2.2.1.the amount disbursed exceeds the amount of approved projects due tu the fact that some project after payments were discontinued. The payments made are considered a subject to recovery.</t>
  </si>
  <si>
    <t>*3.2.2.2.aktivitātē veiktie maksājumi pārsniedz piešķirto finansējumu, jo FS projektā Nr.3DP/3.2.2.2.0/14/IPIA/VRAA/059 vēl nav atmaksājuši nenodeklarēto avansu / In 3.2.2.2.activity payments to final beneficiaries exceed EU funding, because undeclared advance payments are not recovered by beneficiary in project No.3DP/3.2.2.2.0/14/IPIA/VRAA/059</t>
  </si>
  <si>
    <t>*3.2.1.3.2. apakšaktivitātē veiktie maksājumi pārsniedz piešķirto finasnējumu, jo ir izgrozītas apakšuzņēmēju neatbilstības pabeigtos projektos, bet nav atgūtas /In 3.2.1.3.2 subactivity payments to final beneficiaries exceed EU funding due to amended subcontractor irregularities in completed projects. Expedintures are not recovered.</t>
  </si>
  <si>
    <t>Pieejamais finansējums</t>
  </si>
  <si>
    <t>Apstiprināti projekti</t>
  </si>
  <si>
    <t>Noslēgti līgumi</t>
  </si>
  <si>
    <t>Apstiprinātie projekti, % / Approved projects, %</t>
  </si>
  <si>
    <t>8.1.=8/6</t>
  </si>
  <si>
    <t>9.1.=9/6</t>
  </si>
  <si>
    <t>ES fonda finansējums atbilstoši EK apstiprinātajai DP / EU funding according to EC approved OP</t>
  </si>
  <si>
    <t>Virssaistības (ES fondu fin. + valsts budžeta daļa (neskaitot pašvaldību līdzfin.)</t>
  </si>
  <si>
    <t>Apstiprinātie projekti/ Approved projects</t>
  </si>
  <si>
    <t>Noslēgtie līgumi/ Contracted amount</t>
  </si>
  <si>
    <t>Noslēgtie līgumi, % / Contracted amount, %</t>
  </si>
  <si>
    <t>Izmaksāts finansējuma saņēmējiem, atņemot atgūtos maksājumus / Payments to the final beneficiaries minus recovered amount</t>
  </si>
  <si>
    <t>Finansējums, kas vēl jāizmaksā noslēgtajos līgumos</t>
  </si>
  <si>
    <t>*3.2.1.3.2. un 3.4.3.1.apakšaktivitātē veiktie maksājumi pārsniedz piešķirto finasnējumu, jo ir izgrozītas apakšuzņēmēju neatbilstības pabeigtos projektos, bet nav atgūtas /In 3.2.1.3.2 and 3.4.3.1.subactivity payments to final beneficiaries exceed EU funding due to amended subcontractor irregularities in completed projects. Expedintures are not recovered.</t>
  </si>
  <si>
    <t>*2.1.2.4.aktivitātē apstiprināto projektu/līgumu summa samazinājusies, jo pārtraukti divi projekts/In activity 2.1.2.4.  the amount of eligible expenditures of approved and contracted projects has decreased due to the discontinued projects.</t>
  </si>
  <si>
    <t>*2.1.2.2.1.apaksāktivitātē  apstiprināto projektu/līgumu summa samazinājusies, jo pēcuzraudzībā pārtraukts viens projekts/In sub-activity 2.1.2.2.1.  the amount of eligible expenditures of approved and contracted projects has decreased due to the discontinued project.</t>
  </si>
  <si>
    <t>*2.1.2.2.1., 2.1.2.2.2., 2.1.2.2.3., 2.3.2.2.1. apakšaktivitātēs izmaksātais finansējums pārsniedz apstiprināto projektu summu, jo projektos ir veiktas izmaksas, bet pēc tam projekti ir pārtraukti. Minētie maksājumi uzskatāmi par atgūstamajiem./In sub - activities 2.1.2.2.1., 2.1.2.2.2., 2.1.2.2.3., 2.3.2.2.1. the amount disbursed exceeds the amount of approved projects due to the fact that in project after payments were made, projects were discontinued. The payments made are considered a subject to recovery.</t>
  </si>
  <si>
    <t>*2.3.1.1.1.apakšaktivitātē apstiprināto projektu/līgumu summa samazinājusies, jo pārtraukti vai atsaukti kopā 4 projekti.In sub-activity 2.3.1.1.1.the amount of eligible expenditures of approved and contracted projects has decreased due to the discontinued and recalled projects</t>
  </si>
  <si>
    <t>*2.3.2.2.1.apakšaktivitātē apstiprināto projektu/līgumu summa samazinājusies, jo pārtraukti 2 projekti.In sub-activity 2.3.2.2.1.the amount of eligible expenditures of approved and contracted projects has decreased due to the discontinued projects</t>
  </si>
  <si>
    <t>*3.1.5.1.2. apakšaktivitātē veiktie maksājumi pārsniedz piešķirto finansējumu, jo vienā projektā  notiek avansa atmaksa. Ar MK noteikumu grozījumiem aktivitātes atlikums ir pārdalīts uz 3.1.5.3.1.apakšaktivitāti/In 3.1.5.1.2 subactivity payments to final beneficiaries exceed EU funding according to EC approved DP, due to advance payments recovery process.Remaining finances redistributed to 3.1.5.3.1.subactivity according to amendments in regulation of Cabinet of ministers.</t>
  </si>
  <si>
    <t>*1.5.1.1.1. un 1.6.1.1. aktivitātē apstiprināto projektu un noslēgto līgumu summās ir vērojams regress, jo projektu īstenošana ir noslēgusies un projekti īstenoti par mazāku finansējumu nekā sākotnēji plānots</t>
  </si>
  <si>
    <t>*2.4.1.1. aktivitātē apstiprināto projektu un noslēgto līgumu summās ir vērojams regress, jo projektu īstenošana ir noslēgusies un projekti īstenoti par mazāku finansējumu nekā sākotnēji plānots</t>
  </si>
  <si>
    <t>*3.7.1.1. un 3.8.1.1. aktivitātē apstiprināto projektu un noslēgto līgumu summās ir vērojams regress, jo projektu īstenošana ir noslēgusies un projekti īstenoti par mazāku finansējumu nekā sākotnēji plānots</t>
  </si>
  <si>
    <t>Aktivitātes/apakšaktivitates, kurās vēl plānoti maksājumi noslēgtajos līgumos (ES fondu fin., EUR) līdz 31.01.2016.</t>
  </si>
  <si>
    <t>Aktivitātes/apakšaktivitates, kurās vēl plānoto maksājumu apjoms noslēgtajos līgumos lielāks par 3 milj. euro (ES fondu fin.) līdz 31.01.2016.</t>
  </si>
  <si>
    <t>Sadarbības iestāde/ Co-operation institution</t>
  </si>
  <si>
    <t>VIAA/SEDA</t>
  </si>
  <si>
    <t>LIAA/IDAL</t>
  </si>
  <si>
    <t>NVA/ESA</t>
  </si>
  <si>
    <t>NVA/SEA</t>
  </si>
  <si>
    <t>CFLA/CFCA</t>
  </si>
  <si>
    <t>SIF/SIF</t>
  </si>
  <si>
    <t>VRAA/SRDA</t>
  </si>
  <si>
    <t>SM/MoT</t>
  </si>
  <si>
    <r>
      <t xml:space="preserve">Atbildīgā iestāde/ Responsible </t>
    </r>
    <r>
      <rPr>
        <b/>
        <sz val="13"/>
        <rFont val="Times New Roman"/>
        <family val="1"/>
        <charset val="186"/>
      </rPr>
      <t xml:space="preserve">authority </t>
    </r>
  </si>
  <si>
    <t>Tabula par ES fondu aktivitāšu/ apakšaktivitāšu pēcuzraudzības periodu/ Table on post-monitoring period of activties/sub-activities</t>
  </si>
  <si>
    <t>3/5</t>
  </si>
  <si>
    <t>1 vai 2</t>
  </si>
  <si>
    <t xml:space="preserve">Aktivitātes/apakšaktivitātes pēcuzraudzības periods, gadi/ Duration of the post-monitoring period, years </t>
  </si>
  <si>
    <t>3 vai 5</t>
  </si>
  <si>
    <r>
      <t>I darbības programma  "Cilvēkreursi un nodarbinātība"</t>
    </r>
    <r>
      <rPr>
        <b/>
        <i/>
        <sz val="14"/>
        <rFont val="Times New Roman"/>
        <family val="1"/>
        <charset val="204"/>
      </rPr>
      <t>/ I Operational programme  "Human resources and employment"</t>
    </r>
  </si>
  <si>
    <r>
      <t>Darbības programma "Uzņēmējdarbība un inovācijas"</t>
    </r>
    <r>
      <rPr>
        <b/>
        <i/>
        <vertAlign val="superscript"/>
        <sz val="14"/>
        <rFont val="Times New Roman"/>
        <family val="1"/>
        <charset val="186"/>
      </rPr>
      <t xml:space="preserve"> </t>
    </r>
    <r>
      <rPr>
        <b/>
        <i/>
        <sz val="14"/>
        <rFont val="Times New Roman"/>
        <family val="1"/>
        <charset val="204"/>
      </rPr>
      <t>/ II Operational programme "Entrepreneurship and Innovations"</t>
    </r>
  </si>
  <si>
    <r>
      <t>III darbības programma "Infrastruktūra un pakalpojumi"</t>
    </r>
    <r>
      <rPr>
        <b/>
        <i/>
        <sz val="14"/>
        <rFont val="Times New Roman"/>
        <family val="1"/>
        <charset val="204"/>
      </rPr>
      <t>/ III Operational programme "Infrastructure and Services"</t>
    </r>
  </si>
  <si>
    <t>Vkanceleja/ State Chancellery</t>
  </si>
  <si>
    <t>Pēcuzraudzības nodrošināšanas vispārējie principi:</t>
  </si>
  <si>
    <r>
      <t xml:space="preserve">2. Regulas Nr.1083/2006 57.pants paredz, ka tiek nodrošināts, ka darbība, kas saistīta ar ieguldījumiem infrastruktūrā vai produktīviem ieguldījumiem, turpina saņemt fondu atbalstu vienīgi tad, </t>
    </r>
    <r>
      <rPr>
        <b/>
        <sz val="16"/>
        <rFont val="Times New Roman"/>
        <family val="1"/>
        <charset val="186"/>
      </rPr>
      <t>ja tajā piecos gados pēc darbības pabeigšanas nav veiktas būtiskas pārmaiņas</t>
    </r>
    <r>
      <rPr>
        <sz val="16"/>
        <rFont val="Times New Roman"/>
        <family val="1"/>
        <charset val="186"/>
      </rPr>
      <t>, ko izraisījušas infrastruktūras atsevišķas daļas īpašumtiesību veida maiņa vai produktīvās darbības pārtraukšana vai pārmaiņas, un kas ietekmē tās būtību vai īstenošanas nosacījumus vai sniedz uzņēmumam vai publiskai struktūrai nepamatotas priekšrocības</t>
    </r>
  </si>
  <si>
    <r>
      <t xml:space="preserve">3. Regulas Nr. 1828/2006 45.pantā un EK vadlīniju par finanšu instrumentu ieviešanu atbilstoši Regulas (EK) Nr. 1083/2006 44.pantam[2]  8.3.sadaļā (32.lpp) attiecībā uz ilgtspējību noteikts, ka Regulas (EK) Nr. 1083/2006 57.pants </t>
    </r>
    <r>
      <rPr>
        <b/>
        <sz val="16"/>
        <rFont val="Times New Roman"/>
        <family val="1"/>
        <charset val="186"/>
      </rPr>
      <t>nav attiecināms uz finanšu instrumentu aktivitātēm</t>
    </r>
    <r>
      <rPr>
        <sz val="16"/>
        <rFont val="Times New Roman"/>
        <family val="1"/>
        <charset val="186"/>
      </rPr>
      <t xml:space="preserve">. </t>
    </r>
  </si>
  <si>
    <r>
      <t xml:space="preserve">4. Aktivitātēs, </t>
    </r>
    <r>
      <rPr>
        <b/>
        <sz val="16"/>
        <rFont val="Times New Roman"/>
        <family val="1"/>
        <charset val="186"/>
      </rPr>
      <t>kur atbalstāmās darbības pēc būtības nav uzskatāmas par produktīvo darbību</t>
    </r>
    <r>
      <rPr>
        <sz val="16"/>
        <rFont val="Times New Roman"/>
        <family val="1"/>
        <charset val="186"/>
      </rPr>
      <t xml:space="preserve">, un ņemot vērā VI 12.04.2013. vēstulē Nr. 11-2-05/2187 skaidroto, ka „produktīvā darbība” pēc būtības ir jebkura darbība, kuras rezultātā tiek saražotas preces vai sniegti pakalpojumi, </t>
    </r>
    <r>
      <rPr>
        <b/>
        <sz val="16"/>
        <rFont val="Times New Roman"/>
        <family val="1"/>
        <charset val="186"/>
      </rPr>
      <t>pēcuzraudzības periods nav noteikts</t>
    </r>
    <r>
      <rPr>
        <sz val="16"/>
        <rFont val="Times New Roman"/>
        <family val="1"/>
        <charset val="186"/>
      </rPr>
      <t>.</t>
    </r>
  </si>
  <si>
    <r>
      <t xml:space="preserve">1. Regulas Nr.1083/2006 57.panta 1.punktā noteiktajos gadījumos Eiropas Sociālā fonda projektos un tādos projektos, kuros nav veikti ieguldījumi infrastruktūrā un kuri nav saistīti ar produktīviem ieguldījumiem, </t>
    </r>
    <r>
      <rPr>
        <b/>
        <sz val="16"/>
        <rFont val="Times New Roman"/>
        <family val="1"/>
        <charset val="186"/>
      </rPr>
      <t>pārbaudes projekta īstenošanas vietās pēc projekta pabeigšanas netiek veiktas</t>
    </r>
    <r>
      <rPr>
        <sz val="16"/>
        <rFont val="Times New Roman"/>
        <family val="1"/>
        <charset val="186"/>
      </rPr>
      <t xml:space="preserve">, ja </t>
    </r>
    <r>
      <rPr>
        <sz val="16"/>
        <rFont val="Times New Roman"/>
        <family val="1"/>
        <charset val="186"/>
      </rPr>
      <t>MK noteikumos par attiecīgās aktivitātes vai apakšaktivitātes īstenošanu nav noteikts citādi.</t>
    </r>
  </si>
  <si>
    <t>03.08.2016.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</si>
</sst>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000"/>
    <numFmt numFmtId="167" formatCode="#,##0_ ;\-#,##0\ "/>
  </numFmts>
  <fonts count="103">
    <font>
      <sz val="11"/>
      <color theme="1"/>
      <name val="Calibri"/>
      <family val="2"/>
      <charset val="186"/>
      <scheme val="minor"/>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0"/>
      <name val="Arial"/>
      <family val="2"/>
      <charset val="186"/>
    </font>
    <font>
      <sz val="10"/>
      <name val="Arial"/>
      <family val="2"/>
      <charset val="186"/>
    </font>
    <font>
      <sz val="11"/>
      <color theme="1"/>
      <name val="Calibri"/>
      <family val="2"/>
      <charset val="186"/>
      <scheme val="minor"/>
    </font>
    <font>
      <sz val="13"/>
      <name val="Times New Roman"/>
      <family val="1"/>
      <charset val="204"/>
    </font>
    <font>
      <b/>
      <sz val="13"/>
      <name val="Times New Roman"/>
      <family val="1"/>
      <charset val="204"/>
    </font>
    <font>
      <i/>
      <sz val="13"/>
      <name val="Times New Roman"/>
      <family val="1"/>
      <charset val="204"/>
    </font>
    <font>
      <b/>
      <vertAlign val="superscript"/>
      <sz val="13"/>
      <name val="Times New Roman"/>
      <family val="1"/>
      <charset val="186"/>
    </font>
    <font>
      <b/>
      <sz val="13"/>
      <name val="Times New Roman"/>
      <family val="1"/>
      <charset val="186"/>
    </font>
    <font>
      <i/>
      <sz val="13"/>
      <name val="Times New Roman"/>
      <family val="1"/>
      <charset val="186"/>
    </font>
    <font>
      <i/>
      <vertAlign val="superscript"/>
      <sz val="13"/>
      <name val="Times New Roman"/>
      <family val="1"/>
      <charset val="186"/>
    </font>
    <font>
      <sz val="10"/>
      <color theme="1"/>
      <name val="Times New Roman"/>
      <family val="2"/>
      <charset val="186"/>
    </font>
    <font>
      <sz val="11"/>
      <color rgb="FFFF0000"/>
      <name val="Calibri"/>
      <family val="2"/>
      <charset val="186"/>
      <scheme val="minor"/>
    </font>
    <font>
      <sz val="10"/>
      <name val="Arial"/>
      <family val="2"/>
      <charset val="186"/>
    </font>
    <font>
      <sz val="13"/>
      <name val="Times New Roman"/>
      <family val="1"/>
      <charset val="186"/>
    </font>
    <font>
      <b/>
      <i/>
      <u/>
      <sz val="13"/>
      <name val="Times New Roman"/>
      <family val="1"/>
      <charset val="186"/>
    </font>
    <font>
      <b/>
      <i/>
      <u/>
      <vertAlign val="superscript"/>
      <sz val="13"/>
      <name val="Times New Roman"/>
      <family val="1"/>
      <charset val="186"/>
    </font>
    <font>
      <sz val="11"/>
      <color indexed="8"/>
      <name val="Calibri"/>
      <family val="2"/>
      <charset val="186"/>
    </font>
    <font>
      <sz val="11"/>
      <color indexed="9"/>
      <name val="Calibri"/>
      <family val="2"/>
      <charset val="186"/>
    </font>
    <font>
      <i/>
      <sz val="11"/>
      <color indexed="23"/>
      <name val="Calibri"/>
      <family val="2"/>
      <charset val="186"/>
    </font>
    <font>
      <sz val="10"/>
      <color indexed="8"/>
      <name val="Times New Roman"/>
      <family val="1"/>
      <charset val="186"/>
    </font>
    <font>
      <sz val="10"/>
      <name val="Times New Roman"/>
      <family val="1"/>
      <charset val="186"/>
    </font>
    <font>
      <sz val="10"/>
      <name val="BaltHelvetica"/>
    </font>
    <font>
      <sz val="10"/>
      <name val="Helv"/>
    </font>
    <font>
      <sz val="11"/>
      <color indexed="8"/>
      <name val="Calibri"/>
      <family val="2"/>
    </font>
    <font>
      <sz val="11"/>
      <color indexed="9"/>
      <name val="Calibri"/>
      <family val="2"/>
    </font>
    <font>
      <b/>
      <sz val="11"/>
      <color indexed="8"/>
      <name val="Calibri"/>
      <family val="2"/>
    </font>
    <font>
      <sz val="10"/>
      <name val="BaltGaramond"/>
      <family val="2"/>
    </font>
    <font>
      <sz val="10"/>
      <color indexed="8"/>
      <name val="Arial"/>
      <family val="2"/>
      <charset val="186"/>
    </font>
    <font>
      <b/>
      <sz val="10"/>
      <color indexed="8"/>
      <name val="Arial"/>
      <family val="2"/>
    </font>
    <font>
      <b/>
      <sz val="10"/>
      <color indexed="39"/>
      <name val="Arial"/>
      <family val="2"/>
    </font>
    <font>
      <sz val="10"/>
      <color indexed="8"/>
      <name val="Arial"/>
      <family val="2"/>
    </font>
    <font>
      <b/>
      <sz val="12"/>
      <color indexed="8"/>
      <name val="Arial"/>
      <family val="2"/>
      <charset val="186"/>
    </font>
    <font>
      <sz val="10"/>
      <color indexed="39"/>
      <name val="Arial"/>
      <family val="2"/>
    </font>
    <font>
      <sz val="19"/>
      <color indexed="48"/>
      <name val="Arial"/>
      <family val="2"/>
      <charset val="186"/>
    </font>
    <font>
      <sz val="10"/>
      <color indexed="10"/>
      <name val="Arial"/>
      <family val="2"/>
    </font>
    <font>
      <b/>
      <sz val="18"/>
      <color indexed="62"/>
      <name val="Cambria"/>
      <family val="2"/>
    </font>
    <font>
      <sz val="10"/>
      <name val="BaltGaramond"/>
      <family val="2"/>
      <charset val="186"/>
    </font>
    <font>
      <b/>
      <sz val="10"/>
      <color indexed="8"/>
      <name val="Times New Roman"/>
      <family val="1"/>
      <charset val="186"/>
    </font>
    <font>
      <sz val="11"/>
      <color indexed="16"/>
      <name val="Calibri"/>
      <family val="2"/>
    </font>
    <font>
      <b/>
      <sz val="11"/>
      <color indexed="9"/>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name val="BaltOptima"/>
      <charset val="186"/>
    </font>
    <font>
      <sz val="10"/>
      <color indexed="12"/>
      <name val="Arial"/>
      <family val="2"/>
      <charset val="186"/>
    </font>
    <font>
      <sz val="10"/>
      <color theme="1"/>
      <name val="Arial"/>
      <family val="2"/>
      <charset val="186"/>
    </font>
    <font>
      <sz val="13"/>
      <name val="Calibri"/>
      <family val="2"/>
      <charset val="186"/>
      <scheme val="minor"/>
    </font>
    <font>
      <b/>
      <vertAlign val="superscript"/>
      <sz val="13"/>
      <name val="Times New Roman"/>
      <family val="1"/>
      <charset val="204"/>
    </font>
    <font>
      <b/>
      <i/>
      <sz val="13"/>
      <name val="Times New Roman"/>
      <family val="1"/>
      <charset val="204"/>
    </font>
    <font>
      <vertAlign val="superscript"/>
      <sz val="13"/>
      <name val="Times New Roman"/>
      <family val="1"/>
      <charset val="186"/>
    </font>
    <font>
      <i/>
      <sz val="16"/>
      <name val="Times New Roman"/>
      <family val="1"/>
      <charset val="204"/>
    </font>
    <font>
      <b/>
      <i/>
      <vertAlign val="superscript"/>
      <sz val="13"/>
      <name val="Times New Roman"/>
      <family val="1"/>
      <charset val="186"/>
    </font>
    <font>
      <b/>
      <sz val="16"/>
      <name val="Times New Roman"/>
      <family val="1"/>
      <charset val="204"/>
    </font>
    <font>
      <b/>
      <i/>
      <vertAlign val="superscript"/>
      <sz val="13"/>
      <name val="Times New Roman"/>
      <family val="1"/>
      <charset val="204"/>
    </font>
    <font>
      <b/>
      <sz val="13"/>
      <name val="Calibri"/>
      <family val="2"/>
      <charset val="186"/>
      <scheme val="minor"/>
    </font>
    <font>
      <sz val="9"/>
      <color indexed="81"/>
      <name val="Tahoma"/>
      <family val="2"/>
      <charset val="186"/>
    </font>
    <font>
      <b/>
      <sz val="9"/>
      <color indexed="81"/>
      <name val="Tahoma"/>
      <family val="2"/>
      <charset val="186"/>
    </font>
    <font>
      <b/>
      <vertAlign val="superscript"/>
      <sz val="16"/>
      <name val="Times New Roman"/>
      <family val="1"/>
      <charset val="204"/>
    </font>
    <font>
      <b/>
      <sz val="16"/>
      <color rgb="FFFF0000"/>
      <name val="Times New Roman"/>
      <family val="1"/>
      <charset val="186"/>
    </font>
    <font>
      <i/>
      <sz val="16"/>
      <color rgb="FFFF0000"/>
      <name val="Times New Roman"/>
      <family val="1"/>
      <charset val="186"/>
    </font>
    <font>
      <b/>
      <sz val="13"/>
      <color theme="0" tint="-0.249977111117893"/>
      <name val="Times New Roman"/>
      <family val="1"/>
      <charset val="186"/>
    </font>
    <font>
      <b/>
      <sz val="11"/>
      <color theme="1"/>
      <name val="Times New Roman"/>
      <family val="2"/>
      <charset val="186"/>
    </font>
    <font>
      <b/>
      <sz val="14"/>
      <name val="Times New Roman"/>
      <family val="1"/>
      <charset val="186"/>
    </font>
    <font>
      <b/>
      <sz val="14"/>
      <name val="Times New Roman"/>
      <family val="1"/>
      <charset val="204"/>
    </font>
    <font>
      <b/>
      <i/>
      <sz val="14"/>
      <name val="Times New Roman"/>
      <family val="1"/>
      <charset val="204"/>
    </font>
    <font>
      <sz val="14"/>
      <name val="Times New Roman"/>
      <family val="1"/>
      <charset val="204"/>
    </font>
    <font>
      <sz val="14"/>
      <name val="Times New Roman"/>
      <family val="1"/>
      <charset val="186"/>
    </font>
    <font>
      <b/>
      <i/>
      <sz val="14"/>
      <name val="Times New Roman"/>
      <family val="1"/>
      <charset val="186"/>
    </font>
    <font>
      <i/>
      <sz val="14"/>
      <name val="Times New Roman"/>
      <family val="1"/>
      <charset val="204"/>
    </font>
    <font>
      <sz val="14"/>
      <name val="Calibri"/>
      <family val="2"/>
      <charset val="186"/>
      <scheme val="minor"/>
    </font>
    <font>
      <b/>
      <i/>
      <vertAlign val="superscript"/>
      <sz val="14"/>
      <name val="Times New Roman"/>
      <family val="1"/>
      <charset val="186"/>
    </font>
    <font>
      <b/>
      <i/>
      <vertAlign val="superscript"/>
      <sz val="14"/>
      <name val="Times New Roman"/>
      <family val="1"/>
      <charset val="204"/>
    </font>
    <font>
      <vertAlign val="superscript"/>
      <sz val="14"/>
      <name val="Times New Roman"/>
      <family val="1"/>
      <charset val="186"/>
    </font>
    <font>
      <sz val="14"/>
      <color rgb="FFFF0000"/>
      <name val="Times New Roman"/>
      <family val="1"/>
      <charset val="204"/>
    </font>
    <font>
      <sz val="13"/>
      <color theme="0"/>
      <name val="Calibri"/>
      <family val="2"/>
      <charset val="186"/>
      <scheme val="minor"/>
    </font>
    <font>
      <sz val="13"/>
      <color theme="0"/>
      <name val="Times New Roman"/>
      <family val="1"/>
      <charset val="204"/>
    </font>
    <font>
      <sz val="14"/>
      <color theme="1"/>
      <name val="Times New Roman"/>
      <family val="1"/>
      <charset val="204"/>
    </font>
    <font>
      <sz val="14"/>
      <color theme="1"/>
      <name val="Times New Roman"/>
      <family val="1"/>
      <charset val="186"/>
    </font>
    <font>
      <b/>
      <sz val="20"/>
      <color theme="1"/>
      <name val="Times New Roman"/>
      <family val="1"/>
      <charset val="186"/>
    </font>
    <font>
      <sz val="10"/>
      <color rgb="FF000000"/>
      <name val="Arial"/>
      <family val="2"/>
      <charset val="186"/>
    </font>
    <font>
      <i/>
      <sz val="18"/>
      <name val="Times New Roman"/>
      <family val="1"/>
      <charset val="186"/>
    </font>
    <font>
      <b/>
      <i/>
      <sz val="13"/>
      <name val="Times New Roman"/>
      <family val="1"/>
      <charset val="186"/>
    </font>
    <font>
      <sz val="13"/>
      <color theme="1" tint="0.249977111117893"/>
      <name val="Calibri"/>
      <family val="2"/>
      <charset val="186"/>
      <scheme val="minor"/>
    </font>
    <font>
      <b/>
      <sz val="13"/>
      <color theme="1" tint="0.249977111117893"/>
      <name val="Times New Roman"/>
      <family val="1"/>
      <charset val="186"/>
    </font>
    <font>
      <b/>
      <sz val="14"/>
      <color theme="1" tint="0.249977111117893"/>
      <name val="Times New Roman"/>
      <family val="1"/>
      <charset val="186"/>
    </font>
    <font>
      <b/>
      <sz val="16"/>
      <name val="Calibri"/>
      <family val="2"/>
      <charset val="186"/>
    </font>
    <font>
      <b/>
      <i/>
      <sz val="18"/>
      <name val="Times New Roman"/>
      <family val="1"/>
      <charset val="186"/>
    </font>
    <font>
      <b/>
      <sz val="13"/>
      <color theme="6" tint="-0.249977111117893"/>
      <name val="Times New Roman"/>
      <family val="1"/>
      <charset val="204"/>
    </font>
    <font>
      <sz val="10"/>
      <name val="Arial"/>
      <family val="2"/>
      <charset val="186"/>
    </font>
    <font>
      <sz val="20"/>
      <color theme="1"/>
      <name val="Calibri"/>
      <family val="2"/>
      <charset val="186"/>
      <scheme val="minor"/>
    </font>
    <font>
      <sz val="14"/>
      <color rgb="FFFF0000"/>
      <name val="Times New Roman"/>
      <family val="1"/>
      <charset val="186"/>
    </font>
    <font>
      <b/>
      <sz val="14"/>
      <color rgb="FFFF0000"/>
      <name val="Times New Roman"/>
      <family val="1"/>
      <charset val="204"/>
    </font>
    <font>
      <b/>
      <sz val="14"/>
      <color rgb="FFFF0000"/>
      <name val="Times New Roman"/>
      <family val="1"/>
      <charset val="186"/>
    </font>
    <font>
      <b/>
      <i/>
      <sz val="16"/>
      <name val="Times New Roman"/>
      <family val="1"/>
      <charset val="186"/>
    </font>
    <font>
      <b/>
      <sz val="16"/>
      <name val="Times New Roman"/>
      <family val="1"/>
      <charset val="186"/>
    </font>
    <font>
      <sz val="16"/>
      <name val="Times New Roman"/>
      <family val="1"/>
      <charset val="186"/>
    </font>
  </fonts>
  <fills count="67">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indexed="40"/>
      </patternFill>
    </fill>
    <fill>
      <patternFill patternType="solid">
        <fgColor indexed="45"/>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43"/>
      </patternFill>
    </fill>
    <fill>
      <patternFill patternType="solid">
        <fgColor indexed="11"/>
        <bgColor indexed="64"/>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15"/>
      </patternFill>
    </fill>
    <fill>
      <patternFill patternType="solid">
        <fgColor rgb="FFFFFF00"/>
        <bgColor indexed="64"/>
      </patternFill>
    </fill>
    <fill>
      <patternFill patternType="solid">
        <fgColor theme="2" tint="-9.9978637043366805E-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A7CF7F"/>
        <bgColor indexed="64"/>
      </patternFill>
    </fill>
    <fill>
      <patternFill patternType="solid">
        <fgColor rgb="FFFFF6B7"/>
        <bgColor indexed="64"/>
      </patternFill>
    </fill>
    <fill>
      <patternFill patternType="solid">
        <fgColor rgb="FFADBFA1"/>
        <bgColor indexed="64"/>
      </patternFill>
    </fill>
    <fill>
      <patternFill patternType="solid">
        <fgColor rgb="FFFFC000"/>
        <bgColor indexed="64"/>
      </patternFill>
    </fill>
    <fill>
      <patternFill patternType="solid">
        <fgColor rgb="FFC5DFAB"/>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9" tint="-0.499984740745262"/>
        <bgColor indexed="64"/>
      </patternFill>
    </fill>
  </fills>
  <borders count="28">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227">
    <xf numFmtId="0" fontId="0" fillId="0" borderId="0"/>
    <xf numFmtId="0" fontId="6" fillId="0" borderId="0"/>
    <xf numFmtId="0" fontId="6" fillId="0" borderId="0"/>
    <xf numFmtId="0" fontId="6" fillId="0" borderId="0"/>
    <xf numFmtId="0" fontId="6" fillId="0" borderId="0"/>
    <xf numFmtId="0" fontId="7" fillId="0" borderId="0"/>
    <xf numFmtId="0" fontId="7" fillId="0" borderId="0"/>
    <xf numFmtId="0" fontId="5" fillId="0" borderId="0"/>
    <xf numFmtId="0" fontId="6" fillId="0" borderId="0"/>
    <xf numFmtId="0" fontId="6" fillId="0" borderId="0"/>
    <xf numFmtId="0" fontId="6" fillId="0" borderId="0"/>
    <xf numFmtId="0" fontId="6" fillId="0" borderId="0"/>
    <xf numFmtId="0" fontId="7" fillId="0" borderId="0"/>
    <xf numFmtId="4" fontId="15" fillId="6" borderId="2"/>
    <xf numFmtId="9" fontId="7" fillId="0" borderId="0" applyFont="0" applyFill="0" applyBorder="0" applyAlignment="0" applyProtection="0"/>
    <xf numFmtId="0" fontId="17" fillId="0" borderId="0"/>
    <xf numFmtId="0" fontId="4" fillId="0" borderId="0"/>
    <xf numFmtId="9" fontId="4" fillId="0" borderId="0" applyFont="0" applyFill="0" applyBorder="0" applyAlignment="0" applyProtection="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0" fontId="5" fillId="0" borderId="0"/>
    <xf numFmtId="0" fontId="21" fillId="8"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4"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9" fillId="23"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9"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9" fillId="3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8" fillId="32" borderId="0" applyNumberFormat="0" applyBorder="0" applyAlignment="0" applyProtection="0"/>
    <xf numFmtId="0" fontId="28" fillId="26" borderId="0" applyNumberFormat="0" applyBorder="0" applyAlignment="0" applyProtection="0"/>
    <xf numFmtId="0" fontId="29" fillId="33" borderId="0" applyNumberFormat="0" applyBorder="0" applyAlignment="0" applyProtection="0"/>
    <xf numFmtId="0" fontId="43" fillId="26" borderId="0" applyNumberFormat="0" applyBorder="0" applyAlignment="0" applyProtection="0"/>
    <xf numFmtId="0" fontId="44" fillId="27" borderId="4" applyNumberFormat="0" applyAlignment="0" applyProtection="0"/>
    <xf numFmtId="43" fontId="5" fillId="0" borderId="0" applyFont="0" applyFill="0" applyBorder="0" applyAlignment="0" applyProtection="0"/>
    <xf numFmtId="43" fontId="4"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165" fontId="31" fillId="0" borderId="0" applyBorder="0" applyAlignment="0" applyProtection="0"/>
    <xf numFmtId="0" fontId="23" fillId="0" borderId="0" applyNumberFormat="0" applyFill="0" applyBorder="0" applyAlignment="0" applyProtection="0"/>
    <xf numFmtId="0" fontId="45" fillId="37" borderId="0" applyNumberFormat="0" applyBorder="0" applyAlignment="0" applyProtection="0"/>
    <xf numFmtId="0" fontId="46" fillId="0" borderId="5" applyNumberFormat="0" applyFill="0" applyAlignment="0" applyProtection="0"/>
    <xf numFmtId="0" fontId="47" fillId="0" borderId="6" applyNumberFormat="0" applyFill="0" applyAlignment="0" applyProtection="0"/>
    <xf numFmtId="0" fontId="48" fillId="0" borderId="7" applyNumberFormat="0" applyFill="0" applyAlignment="0" applyProtection="0"/>
    <xf numFmtId="0" fontId="48" fillId="0" borderId="0" applyNumberFormat="0" applyFill="0" applyBorder="0" applyAlignment="0" applyProtection="0"/>
    <xf numFmtId="166" fontId="31" fillId="38" borderId="0"/>
    <xf numFmtId="0" fontId="49" fillId="0" borderId="8" applyNumberFormat="0" applyFill="0" applyAlignment="0" applyProtection="0"/>
    <xf numFmtId="0" fontId="7"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4" fillId="0" borderId="0"/>
    <xf numFmtId="0" fontId="5" fillId="0" borderId="0"/>
    <xf numFmtId="0" fontId="7" fillId="0" borderId="0"/>
    <xf numFmtId="0" fontId="7" fillId="0" borderId="0"/>
    <xf numFmtId="0" fontId="7" fillId="0" borderId="0"/>
    <xf numFmtId="0" fontId="5" fillId="0" borderId="0"/>
    <xf numFmtId="0" fontId="5" fillId="0" borderId="0"/>
    <xf numFmtId="0" fontId="5" fillId="0" borderId="0"/>
    <xf numFmtId="0" fontId="7" fillId="0" borderId="0"/>
    <xf numFmtId="0" fontId="51" fillId="0" borderId="0"/>
    <xf numFmtId="0" fontId="7" fillId="0" borderId="0"/>
    <xf numFmtId="0" fontId="32" fillId="0" borderId="0"/>
    <xf numFmtId="0" fontId="5" fillId="0" borderId="0"/>
    <xf numFmtId="0" fontId="7" fillId="0" borderId="0"/>
    <xf numFmtId="0" fontId="50" fillId="0" borderId="0"/>
    <xf numFmtId="0" fontId="5" fillId="32" borderId="9" applyNumberFormat="0" applyFont="0" applyAlignment="0" applyProtection="0"/>
    <xf numFmtId="0" fontId="5" fillId="0" borderId="0"/>
    <xf numFmtId="0" fontId="5" fillId="0" borderId="0"/>
    <xf numFmtId="0" fontId="52" fillId="0" borderId="0"/>
    <xf numFmtId="0" fontId="5" fillId="0" borderId="0"/>
    <xf numFmtId="0" fontId="5" fillId="0" borderId="0"/>
    <xf numFmtId="0" fontId="5" fillId="0" borderId="0"/>
    <xf numFmtId="0" fontId="7" fillId="0" borderId="0"/>
    <xf numFmtId="0" fontId="5" fillId="0" borderId="0"/>
    <xf numFmtId="0" fontId="5" fillId="0" borderId="0"/>
    <xf numFmtId="0" fontId="26" fillId="0" borderId="0"/>
    <xf numFmtId="9" fontId="5" fillId="0" borderId="0" applyFont="0" applyFill="0" applyBorder="0" applyAlignment="0" applyProtection="0"/>
    <xf numFmtId="9" fontId="4" fillId="0" borderId="0" applyFont="0" applyFill="0" applyBorder="0" applyAlignment="0" applyProtection="0"/>
    <xf numFmtId="165" fontId="31" fillId="40" borderId="0" applyBorder="0" applyProtection="0"/>
    <xf numFmtId="4" fontId="33" fillId="39" borderId="10" applyNumberFormat="0" applyProtection="0">
      <alignment vertical="center"/>
    </xf>
    <xf numFmtId="4" fontId="42" fillId="0" borderId="0" applyNumberFormat="0" applyProtection="0"/>
    <xf numFmtId="4" fontId="34" fillId="39" borderId="10" applyNumberFormat="0" applyProtection="0">
      <alignment vertical="center"/>
    </xf>
    <xf numFmtId="4" fontId="34" fillId="41" borderId="10" applyNumberFormat="0" applyProtection="0">
      <alignment vertical="center"/>
    </xf>
    <xf numFmtId="4" fontId="33" fillId="39" borderId="10" applyNumberFormat="0" applyProtection="0">
      <alignment horizontal="left" vertical="center" indent="1"/>
    </xf>
    <xf numFmtId="4" fontId="42" fillId="0" borderId="0" applyNumberFormat="0" applyProtection="0">
      <alignment horizontal="left" wrapText="1" indent="1" shrinkToFit="1"/>
    </xf>
    <xf numFmtId="0" fontId="33" fillId="39" borderId="10" applyNumberFormat="0" applyProtection="0">
      <alignment horizontal="left" vertical="top" indent="1"/>
    </xf>
    <xf numFmtId="0" fontId="33" fillId="41" borderId="10" applyNumberFormat="0" applyProtection="0">
      <alignment horizontal="left" vertical="top" indent="1"/>
    </xf>
    <xf numFmtId="4" fontId="33" fillId="0" borderId="0" applyNumberFormat="0" applyProtection="0">
      <alignment horizontal="left" vertical="center" indent="1"/>
    </xf>
    <xf numFmtId="4" fontId="24" fillId="0" borderId="2" applyNumberFormat="0" applyProtection="0">
      <alignment horizontal="left" vertical="center" indent="1"/>
    </xf>
    <xf numFmtId="4" fontId="35" fillId="9" borderId="10" applyNumberFormat="0" applyProtection="0">
      <alignment horizontal="right" vertical="center"/>
    </xf>
    <xf numFmtId="4" fontId="35" fillId="10" borderId="10" applyNumberFormat="0" applyProtection="0">
      <alignment horizontal="right" vertical="center"/>
    </xf>
    <xf numFmtId="4" fontId="35" fillId="24" borderId="10" applyNumberFormat="0" applyProtection="0">
      <alignment horizontal="right" vertical="center"/>
    </xf>
    <xf numFmtId="4" fontId="35" fillId="19" borderId="10" applyNumberFormat="0" applyProtection="0">
      <alignment horizontal="right" vertical="center"/>
    </xf>
    <xf numFmtId="4" fontId="35" fillId="20" borderId="10" applyNumberFormat="0" applyProtection="0">
      <alignment horizontal="right" vertical="center"/>
    </xf>
    <xf numFmtId="4" fontId="35" fillId="31" borderId="10" applyNumberFormat="0" applyProtection="0">
      <alignment horizontal="right" vertical="center"/>
    </xf>
    <xf numFmtId="4" fontId="35" fillId="17" borderId="10" applyNumberFormat="0" applyProtection="0">
      <alignment horizontal="right" vertical="center"/>
    </xf>
    <xf numFmtId="4" fontId="35" fillId="42" borderId="10" applyNumberFormat="0" applyProtection="0">
      <alignment horizontal="right" vertical="center"/>
    </xf>
    <xf numFmtId="4" fontId="35" fillId="16" borderId="10" applyNumberFormat="0" applyProtection="0">
      <alignment horizontal="right" vertical="center"/>
    </xf>
    <xf numFmtId="4" fontId="33" fillId="43" borderId="11" applyNumberFormat="0" applyProtection="0">
      <alignment horizontal="left" vertical="center" indent="1"/>
    </xf>
    <xf numFmtId="4" fontId="35" fillId="44" borderId="0" applyNumberFormat="0" applyProtection="0">
      <alignment horizontal="left" vertical="center" indent="1"/>
    </xf>
    <xf numFmtId="4" fontId="36" fillId="15" borderId="0" applyNumberFormat="0" applyProtection="0">
      <alignment horizontal="left" vertical="center" indent="1"/>
    </xf>
    <xf numFmtId="4" fontId="36" fillId="45" borderId="0" applyNumberFormat="0" applyProtection="0">
      <alignment horizontal="left" vertical="center" indent="1"/>
    </xf>
    <xf numFmtId="4" fontId="35" fillId="8" borderId="10" applyNumberFormat="0" applyProtection="0">
      <alignment horizontal="right" vertical="center"/>
    </xf>
    <xf numFmtId="4" fontId="32" fillId="44" borderId="0" applyNumberFormat="0" applyProtection="0">
      <alignment horizontal="left" vertical="center" indent="1"/>
    </xf>
    <xf numFmtId="4" fontId="32" fillId="8" borderId="0" applyNumberFormat="0" applyProtection="0">
      <alignment horizontal="left" vertical="center" indent="1"/>
    </xf>
    <xf numFmtId="4" fontId="32" fillId="46" borderId="0" applyNumberFormat="0" applyProtection="0">
      <alignment horizontal="left" vertical="center" indent="1"/>
    </xf>
    <xf numFmtId="0" fontId="25" fillId="0" borderId="0" applyNumberFormat="0" applyProtection="0">
      <alignment horizontal="left" vertical="center" wrapText="1" indent="1" shrinkToFit="1"/>
    </xf>
    <xf numFmtId="0" fontId="25" fillId="0" borderId="0" applyNumberFormat="0" applyProtection="0">
      <alignment horizontal="left" wrapText="1" indent="1" shrinkToFit="1"/>
    </xf>
    <xf numFmtId="0" fontId="5" fillId="15" borderId="10" applyNumberFormat="0" applyProtection="0">
      <alignment horizontal="left" vertical="top" indent="1"/>
    </xf>
    <xf numFmtId="0" fontId="5" fillId="45" borderId="10" applyNumberFormat="0" applyProtection="0">
      <alignment horizontal="left" vertical="top" indent="1"/>
    </xf>
    <xf numFmtId="0" fontId="25" fillId="0" borderId="0" applyNumberFormat="0" applyProtection="0">
      <alignment horizontal="left" vertical="center" wrapText="1" indent="1" shrinkToFit="1"/>
    </xf>
    <xf numFmtId="0" fontId="25" fillId="0" borderId="0" applyNumberFormat="0" applyProtection="0">
      <alignment horizontal="left" wrapText="1" indent="1" shrinkToFit="1"/>
    </xf>
    <xf numFmtId="0" fontId="5" fillId="8" borderId="10" applyNumberFormat="0" applyProtection="0">
      <alignment horizontal="left" vertical="top" indent="1"/>
    </xf>
    <xf numFmtId="0" fontId="5" fillId="46" borderId="10" applyNumberFormat="0" applyProtection="0">
      <alignment horizontal="left" vertical="top" indent="1"/>
    </xf>
    <xf numFmtId="0" fontId="25" fillId="0" borderId="0" applyNumberFormat="0" applyProtection="0">
      <alignment horizontal="left" vertical="center" wrapText="1" indent="1" shrinkToFit="1"/>
    </xf>
    <xf numFmtId="0" fontId="25" fillId="0" borderId="0" applyNumberFormat="0" applyProtection="0">
      <alignment horizontal="left" wrapText="1" indent="1" shrinkToFit="1"/>
    </xf>
    <xf numFmtId="0" fontId="5" fillId="13" borderId="10" applyNumberFormat="0" applyProtection="0">
      <alignment horizontal="left" vertical="top" indent="1"/>
    </xf>
    <xf numFmtId="0" fontId="5" fillId="47" borderId="10" applyNumberFormat="0" applyProtection="0">
      <alignment horizontal="left" vertical="top" indent="1"/>
    </xf>
    <xf numFmtId="0" fontId="5" fillId="0" borderId="2" applyNumberFormat="0" applyProtection="0">
      <alignment horizontal="left" vertical="center" indent="1"/>
    </xf>
    <xf numFmtId="0" fontId="25" fillId="0" borderId="0" applyNumberFormat="0" applyProtection="0">
      <alignment horizontal="left" wrapText="1" indent="1" shrinkToFit="1"/>
    </xf>
    <xf numFmtId="0" fontId="5" fillId="44" borderId="10" applyNumberFormat="0" applyProtection="0">
      <alignment horizontal="left" vertical="top" indent="1"/>
    </xf>
    <xf numFmtId="0" fontId="5" fillId="48" borderId="10" applyNumberFormat="0" applyProtection="0">
      <alignment horizontal="left" vertical="top" indent="1"/>
    </xf>
    <xf numFmtId="0" fontId="5" fillId="12" borderId="2" applyNumberFormat="0">
      <protection locked="0"/>
    </xf>
    <xf numFmtId="0" fontId="5" fillId="49" borderId="2" applyNumberFormat="0">
      <protection locked="0"/>
    </xf>
    <xf numFmtId="4" fontId="35" fillId="11" borderId="10" applyNumberFormat="0" applyProtection="0">
      <alignment vertical="center"/>
    </xf>
    <xf numFmtId="4" fontId="35" fillId="38" borderId="10" applyNumberFormat="0" applyProtection="0">
      <alignment vertical="center"/>
    </xf>
    <xf numFmtId="4" fontId="37" fillId="11" borderId="10" applyNumberFormat="0" applyProtection="0">
      <alignment vertical="center"/>
    </xf>
    <xf numFmtId="4" fontId="37" fillId="38" borderId="10" applyNumberFormat="0" applyProtection="0">
      <alignment vertical="center"/>
    </xf>
    <xf numFmtId="4" fontId="35" fillId="11" borderId="10" applyNumberFormat="0" applyProtection="0">
      <alignment horizontal="left" vertical="center" indent="1"/>
    </xf>
    <xf numFmtId="4" fontId="35" fillId="0" borderId="2" applyNumberFormat="0" applyProtection="0">
      <alignment horizontal="left" vertical="center" indent="1"/>
    </xf>
    <xf numFmtId="0" fontId="35" fillId="11" borderId="10" applyNumberFormat="0" applyProtection="0">
      <alignment horizontal="left" vertical="top" indent="1"/>
    </xf>
    <xf numFmtId="0" fontId="35" fillId="38" borderId="10" applyNumberFormat="0" applyProtection="0">
      <alignment horizontal="left" vertical="top" indent="1"/>
    </xf>
    <xf numFmtId="4" fontId="35" fillId="0" borderId="2" applyNumberFormat="0" applyProtection="0">
      <alignment horizontal="right" vertical="center"/>
    </xf>
    <xf numFmtId="4" fontId="24" fillId="0" borderId="0" applyNumberFormat="0" applyProtection="0">
      <alignment horizontal="right"/>
    </xf>
    <xf numFmtId="4" fontId="24" fillId="0" borderId="0" applyNumberFormat="0" applyProtection="0">
      <alignment horizontal="right"/>
    </xf>
    <xf numFmtId="4" fontId="37" fillId="44" borderId="10" applyNumberFormat="0" applyProtection="0">
      <alignment horizontal="right" vertical="center"/>
    </xf>
    <xf numFmtId="4" fontId="35" fillId="0" borderId="2" applyNumberFormat="0" applyProtection="0">
      <alignment horizontal="left" wrapText="1" indent="1"/>
    </xf>
    <xf numFmtId="4" fontId="24" fillId="0" borderId="2" applyNumberFormat="0" applyProtection="0">
      <alignment horizontal="left" wrapText="1" indent="1"/>
    </xf>
    <xf numFmtId="4" fontId="24" fillId="0" borderId="0" applyNumberFormat="0" applyProtection="0">
      <alignment horizontal="left" wrapText="1" indent="1"/>
    </xf>
    <xf numFmtId="4" fontId="24" fillId="0" borderId="0" applyNumberFormat="0" applyProtection="0">
      <alignment horizontal="left" wrapText="1" indent="1" shrinkToFit="1"/>
    </xf>
    <xf numFmtId="0" fontId="35" fillId="8" borderId="10" applyNumberFormat="0" applyProtection="0">
      <alignment horizontal="left" vertical="top" indent="1"/>
    </xf>
    <xf numFmtId="0" fontId="35" fillId="46" borderId="10" applyNumberFormat="0" applyProtection="0">
      <alignment horizontal="left" vertical="top" indent="1"/>
    </xf>
    <xf numFmtId="4" fontId="38" fillId="50" borderId="0" applyNumberFormat="0" applyProtection="0">
      <alignment horizontal="left" vertical="center" indent="1"/>
    </xf>
    <xf numFmtId="4" fontId="39" fillId="44" borderId="10" applyNumberFormat="0" applyProtection="0">
      <alignment horizontal="right" vertical="center"/>
    </xf>
    <xf numFmtId="0" fontId="40" fillId="0" borderId="0" applyNumberFormat="0" applyFill="0" applyBorder="0" applyAlignment="0" applyProtection="0"/>
    <xf numFmtId="0" fontId="27" fillId="0" borderId="0"/>
    <xf numFmtId="0" fontId="27" fillId="0" borderId="0"/>
    <xf numFmtId="165" fontId="41" fillId="2" borderId="0" applyBorder="0" applyProtection="0"/>
    <xf numFmtId="0" fontId="3"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 fontId="68" fillId="53" borderId="2"/>
    <xf numFmtId="0" fontId="86" fillId="0" borderId="0"/>
    <xf numFmtId="0" fontId="95" fillId="0" borderId="0"/>
  </cellStyleXfs>
  <cellXfs count="584">
    <xf numFmtId="0" fontId="0" fillId="0" borderId="0" xfId="0"/>
    <xf numFmtId="0" fontId="9" fillId="3" borderId="2" xfId="5" applyFont="1" applyFill="1" applyBorder="1" applyAlignment="1" applyProtection="1">
      <alignment horizontal="center" vertical="center" wrapText="1"/>
    </xf>
    <xf numFmtId="3" fontId="9" fillId="3" borderId="2" xfId="5" applyNumberFormat="1" applyFont="1" applyFill="1" applyBorder="1" applyAlignment="1" applyProtection="1">
      <alignment horizontal="center" vertical="center" wrapText="1"/>
    </xf>
    <xf numFmtId="0" fontId="9" fillId="3" borderId="2" xfId="5" applyFont="1" applyFill="1" applyBorder="1" applyAlignment="1" applyProtection="1">
      <alignment horizontal="left" vertical="center" wrapText="1"/>
    </xf>
    <xf numFmtId="0" fontId="9" fillId="0" borderId="2" xfId="5" applyFont="1" applyFill="1" applyBorder="1" applyAlignment="1" applyProtection="1">
      <alignment horizontal="left" vertical="center" wrapText="1"/>
    </xf>
    <xf numFmtId="0" fontId="9" fillId="0" borderId="2" xfId="5" applyFont="1" applyFill="1" applyBorder="1" applyAlignment="1" applyProtection="1">
      <alignment horizontal="center" vertical="center" wrapText="1"/>
    </xf>
    <xf numFmtId="0" fontId="8" fillId="0" borderId="2" xfId="5" applyFont="1" applyFill="1" applyBorder="1" applyAlignment="1" applyProtection="1">
      <alignment horizontal="left" vertical="center" wrapText="1"/>
      <protection locked="0"/>
    </xf>
    <xf numFmtId="0" fontId="8" fillId="0" borderId="2" xfId="5" applyFont="1" applyFill="1" applyBorder="1" applyAlignment="1" applyProtection="1">
      <alignment horizontal="center" vertical="center" wrapText="1"/>
      <protection locked="0"/>
    </xf>
    <xf numFmtId="0" fontId="53" fillId="0" borderId="0" xfId="0" applyFont="1" applyFill="1" applyProtection="1"/>
    <xf numFmtId="0" fontId="53" fillId="0" borderId="0" xfId="0" applyFont="1" applyProtection="1"/>
    <xf numFmtId="0" fontId="9" fillId="3" borderId="12" xfId="5" applyFont="1" applyFill="1" applyBorder="1" applyAlignment="1" applyProtection="1">
      <alignment horizontal="center" vertical="center" wrapText="1"/>
    </xf>
    <xf numFmtId="3" fontId="9" fillId="0" borderId="2" xfId="5" applyNumberFormat="1" applyFont="1" applyFill="1" applyBorder="1" applyAlignment="1" applyProtection="1">
      <alignment horizontal="center" vertical="center" wrapText="1"/>
    </xf>
    <xf numFmtId="3" fontId="8" fillId="0" borderId="2" xfId="5" applyNumberFormat="1" applyFont="1" applyFill="1" applyBorder="1" applyAlignment="1" applyProtection="1">
      <alignment horizontal="center" vertical="center"/>
      <protection locked="0"/>
    </xf>
    <xf numFmtId="164" fontId="69" fillId="0" borderId="2" xfId="0" applyNumberFormat="1" applyFont="1" applyFill="1" applyBorder="1" applyAlignment="1" applyProtection="1">
      <alignment horizontal="center" vertical="center"/>
    </xf>
    <xf numFmtId="164" fontId="69" fillId="0" borderId="2" xfId="0" applyNumberFormat="1" applyFont="1" applyBorder="1" applyAlignment="1" applyProtection="1">
      <alignment horizontal="center" vertical="center"/>
    </xf>
    <xf numFmtId="3" fontId="69" fillId="0" borderId="2" xfId="0" applyNumberFormat="1" applyFont="1" applyBorder="1" applyAlignment="1" applyProtection="1">
      <alignment horizontal="center" vertical="center"/>
    </xf>
    <xf numFmtId="3" fontId="69" fillId="0" borderId="2" xfId="0" applyNumberFormat="1" applyFont="1" applyFill="1" applyBorder="1" applyAlignment="1" applyProtection="1">
      <alignment horizontal="center" vertical="center"/>
    </xf>
    <xf numFmtId="0" fontId="69" fillId="3" borderId="2" xfId="5" applyFont="1" applyFill="1" applyBorder="1" applyAlignment="1" applyProtection="1">
      <alignment horizontal="center" vertical="center" wrapText="1"/>
    </xf>
    <xf numFmtId="3" fontId="69" fillId="3" borderId="2" xfId="5" applyNumberFormat="1" applyFont="1" applyFill="1" applyBorder="1" applyAlignment="1" applyProtection="1">
      <alignment horizontal="center" vertical="center" wrapText="1"/>
    </xf>
    <xf numFmtId="164" fontId="69" fillId="3" borderId="2" xfId="5" applyNumberFormat="1" applyFont="1" applyFill="1" applyBorder="1" applyAlignment="1" applyProtection="1">
      <alignment horizontal="center" vertical="center" wrapText="1"/>
    </xf>
    <xf numFmtId="164" fontId="69" fillId="7" borderId="2" xfId="0" applyNumberFormat="1" applyFont="1" applyFill="1" applyBorder="1" applyAlignment="1" applyProtection="1">
      <alignment horizontal="center" vertical="center"/>
    </xf>
    <xf numFmtId="3" fontId="69" fillId="7" borderId="2" xfId="0" applyNumberFormat="1" applyFont="1" applyFill="1" applyBorder="1" applyAlignment="1" applyProtection="1">
      <alignment horizontal="center" vertical="center"/>
    </xf>
    <xf numFmtId="164" fontId="70" fillId="7" borderId="2" xfId="5" applyNumberFormat="1" applyFont="1" applyFill="1" applyBorder="1" applyAlignment="1" applyProtection="1">
      <alignment horizontal="center" vertical="center" wrapText="1"/>
    </xf>
    <xf numFmtId="164" fontId="70" fillId="0" borderId="2" xfId="5" applyNumberFormat="1" applyFont="1" applyFill="1" applyBorder="1" applyAlignment="1" applyProtection="1">
      <alignment horizontal="center" vertical="center" wrapText="1"/>
    </xf>
    <xf numFmtId="3" fontId="70" fillId="7" borderId="2" xfId="5" applyNumberFormat="1" applyFont="1" applyFill="1" applyBorder="1" applyAlignment="1" applyProtection="1">
      <alignment horizontal="center" vertical="center" wrapText="1"/>
    </xf>
    <xf numFmtId="164" fontId="72" fillId="0" borderId="2" xfId="5" applyNumberFormat="1" applyFont="1" applyFill="1" applyBorder="1" applyAlignment="1" applyProtection="1">
      <alignment horizontal="center" vertical="center" wrapText="1"/>
    </xf>
    <xf numFmtId="164" fontId="72" fillId="7" borderId="2" xfId="5" applyNumberFormat="1" applyFont="1" applyFill="1" applyBorder="1" applyAlignment="1" applyProtection="1">
      <alignment horizontal="center" vertical="center" wrapText="1"/>
    </xf>
    <xf numFmtId="3" fontId="70" fillId="0" borderId="2" xfId="5" applyNumberFormat="1" applyFont="1" applyFill="1" applyBorder="1" applyAlignment="1" applyProtection="1">
      <alignment horizontal="center" vertical="center" wrapText="1"/>
    </xf>
    <xf numFmtId="3" fontId="72" fillId="0" borderId="2" xfId="5" applyNumberFormat="1" applyFont="1" applyFill="1" applyBorder="1" applyAlignment="1" applyProtection="1">
      <alignment horizontal="center" vertical="center" wrapText="1"/>
    </xf>
    <xf numFmtId="3" fontId="72" fillId="0" borderId="2" xfId="0" applyNumberFormat="1" applyFont="1" applyFill="1" applyBorder="1" applyAlignment="1" applyProtection="1">
      <alignment horizontal="center" vertical="center"/>
    </xf>
    <xf numFmtId="164" fontId="73" fillId="0" borderId="2" xfId="5" applyNumberFormat="1" applyFont="1" applyFill="1" applyBorder="1" applyAlignment="1" applyProtection="1">
      <alignment horizontal="center" vertical="center" wrapText="1"/>
    </xf>
    <xf numFmtId="164" fontId="73" fillId="7" borderId="2" xfId="5" applyNumberFormat="1" applyFont="1" applyFill="1" applyBorder="1" applyAlignment="1" applyProtection="1">
      <alignment horizontal="center" vertical="center" wrapText="1"/>
    </xf>
    <xf numFmtId="10" fontId="72" fillId="0" borderId="2" xfId="5" applyNumberFormat="1" applyFont="1" applyFill="1" applyBorder="1" applyAlignment="1" applyProtection="1">
      <alignment horizontal="center" vertical="center" wrapText="1"/>
    </xf>
    <xf numFmtId="164" fontId="70" fillId="4" borderId="2" xfId="5" applyNumberFormat="1" applyFont="1" applyFill="1" applyBorder="1" applyAlignment="1" applyProtection="1">
      <alignment horizontal="center" vertical="center" wrapText="1"/>
    </xf>
    <xf numFmtId="3" fontId="71" fillId="4" borderId="2" xfId="5" applyNumberFormat="1" applyFont="1" applyFill="1" applyBorder="1" applyAlignment="1" applyProtection="1">
      <alignment horizontal="center" vertical="center" wrapText="1"/>
    </xf>
    <xf numFmtId="3" fontId="72" fillId="7" borderId="2" xfId="5" applyNumberFormat="1" applyFont="1" applyFill="1" applyBorder="1" applyAlignment="1" applyProtection="1">
      <alignment horizontal="center" vertical="center" wrapText="1"/>
    </xf>
    <xf numFmtId="3" fontId="72" fillId="54" borderId="2" xfId="0" applyNumberFormat="1" applyFont="1" applyFill="1" applyBorder="1" applyAlignment="1" applyProtection="1">
      <alignment horizontal="center" vertical="center"/>
    </xf>
    <xf numFmtId="164" fontId="70" fillId="5" borderId="2" xfId="5" applyNumberFormat="1" applyFont="1" applyFill="1" applyBorder="1" applyAlignment="1" applyProtection="1">
      <alignment horizontal="center" vertical="center" wrapText="1"/>
    </xf>
    <xf numFmtId="164" fontId="75" fillId="5" borderId="2" xfId="5" applyNumberFormat="1" applyFont="1" applyFill="1" applyBorder="1" applyAlignment="1" applyProtection="1">
      <alignment horizontal="center" vertical="center" wrapText="1"/>
    </xf>
    <xf numFmtId="3" fontId="71" fillId="5" borderId="2" xfId="5" applyNumberFormat="1" applyFont="1" applyFill="1" applyBorder="1" applyAlignment="1" applyProtection="1">
      <alignment horizontal="center" vertical="center" wrapText="1"/>
    </xf>
    <xf numFmtId="164" fontId="71" fillId="5" borderId="2" xfId="5" applyNumberFormat="1" applyFont="1" applyFill="1" applyBorder="1" applyAlignment="1" applyProtection="1">
      <alignment horizontal="center" vertical="center" wrapText="1"/>
    </xf>
    <xf numFmtId="164" fontId="71" fillId="0" borderId="2" xfId="5" applyNumberFormat="1" applyFont="1" applyFill="1" applyBorder="1" applyAlignment="1" applyProtection="1">
      <alignment horizontal="center" vertical="center" wrapText="1"/>
    </xf>
    <xf numFmtId="164" fontId="72" fillId="52" borderId="2" xfId="5" applyNumberFormat="1" applyFont="1" applyFill="1" applyBorder="1" applyAlignment="1" applyProtection="1">
      <alignment horizontal="center" vertical="center" wrapText="1"/>
    </xf>
    <xf numFmtId="3" fontId="72" fillId="52" borderId="2" xfId="0" applyNumberFormat="1" applyFont="1" applyFill="1" applyBorder="1" applyAlignment="1" applyProtection="1">
      <alignment horizontal="center" vertical="center"/>
    </xf>
    <xf numFmtId="164" fontId="69" fillId="0" borderId="2" xfId="14" applyNumberFormat="1" applyFont="1" applyBorder="1" applyAlignment="1" applyProtection="1">
      <alignment horizontal="center" vertical="center"/>
    </xf>
    <xf numFmtId="1" fontId="72" fillId="0" borderId="2" xfId="5" applyNumberFormat="1" applyFont="1" applyFill="1" applyBorder="1" applyAlignment="1" applyProtection="1">
      <alignment horizontal="center" vertical="center" wrapText="1"/>
    </xf>
    <xf numFmtId="3" fontId="73" fillId="0" borderId="2" xfId="5" applyNumberFormat="1" applyFont="1" applyFill="1" applyBorder="1" applyAlignment="1" applyProtection="1">
      <alignment horizontal="center" vertical="center" wrapText="1"/>
    </xf>
    <xf numFmtId="3" fontId="73" fillId="0" borderId="2" xfId="0" applyNumberFormat="1" applyFont="1" applyFill="1" applyBorder="1" applyAlignment="1" applyProtection="1">
      <alignment horizontal="center" vertical="center"/>
    </xf>
    <xf numFmtId="3" fontId="72" fillId="0" borderId="2" xfId="5" applyNumberFormat="1" applyFont="1" applyFill="1" applyBorder="1" applyAlignment="1" applyProtection="1">
      <alignment horizontal="center" vertical="center"/>
    </xf>
    <xf numFmtId="3" fontId="72" fillId="7" borderId="2" xfId="0" applyNumberFormat="1" applyFont="1" applyFill="1" applyBorder="1" applyAlignment="1" applyProtection="1">
      <alignment horizontal="center" vertical="center"/>
    </xf>
    <xf numFmtId="3" fontId="72" fillId="7" borderId="2" xfId="5" applyNumberFormat="1" applyFont="1" applyFill="1" applyBorder="1" applyAlignment="1" applyProtection="1">
      <alignment horizontal="center" vertical="center"/>
    </xf>
    <xf numFmtId="3" fontId="72" fillId="54" borderId="2" xfId="5" applyNumberFormat="1" applyFont="1" applyFill="1" applyBorder="1" applyAlignment="1" applyProtection="1">
      <alignment horizontal="center" vertical="center" wrapText="1"/>
    </xf>
    <xf numFmtId="3" fontId="72" fillId="52" borderId="2" xfId="5" applyNumberFormat="1" applyFont="1" applyFill="1" applyBorder="1" applyAlignment="1" applyProtection="1">
      <alignment horizontal="center" vertical="center" wrapText="1"/>
    </xf>
    <xf numFmtId="0" fontId="53" fillId="0" borderId="0" xfId="0" applyFont="1" applyAlignment="1" applyProtection="1">
      <alignment wrapText="1"/>
    </xf>
    <xf numFmtId="0" fontId="13" fillId="0" borderId="0" xfId="5" applyFont="1" applyBorder="1" applyAlignment="1" applyProtection="1">
      <alignment horizontal="left"/>
    </xf>
    <xf numFmtId="0" fontId="10" fillId="0" borderId="0" xfId="5" applyFont="1" applyBorder="1" applyAlignment="1" applyProtection="1">
      <alignment horizontal="left" wrapText="1"/>
    </xf>
    <xf numFmtId="0" fontId="8" fillId="0" borderId="0" xfId="5" applyFont="1" applyAlignment="1" applyProtection="1">
      <alignment horizontal="center" vertical="center" wrapText="1"/>
    </xf>
    <xf numFmtId="4" fontId="8" fillId="0" borderId="0" xfId="5" applyNumberFormat="1" applyFont="1" applyBorder="1" applyAlignment="1" applyProtection="1">
      <alignment horizontal="right" vertical="center"/>
    </xf>
    <xf numFmtId="4" fontId="8" fillId="0" borderId="0" xfId="5" applyNumberFormat="1" applyFont="1" applyFill="1" applyAlignment="1" applyProtection="1">
      <alignment horizontal="right" vertical="center"/>
    </xf>
    <xf numFmtId="10" fontId="8" fillId="0" borderId="0" xfId="5" applyNumberFormat="1" applyFont="1" applyAlignment="1" applyProtection="1"/>
    <xf numFmtId="10" fontId="8" fillId="0" borderId="0" xfId="5" applyNumberFormat="1" applyFont="1" applyFill="1" applyAlignment="1" applyProtection="1"/>
    <xf numFmtId="3" fontId="8" fillId="0" borderId="0" xfId="5" applyNumberFormat="1" applyFont="1" applyAlignment="1" applyProtection="1">
      <alignment horizontal="right"/>
    </xf>
    <xf numFmtId="0" fontId="53" fillId="0" borderId="0" xfId="5" applyFont="1" applyProtection="1"/>
    <xf numFmtId="0" fontId="53" fillId="0" borderId="0" xfId="5" applyFont="1" applyFill="1" applyProtection="1"/>
    <xf numFmtId="0" fontId="14" fillId="0" borderId="0" xfId="5" applyFont="1" applyBorder="1" applyAlignment="1" applyProtection="1">
      <alignment horizontal="left"/>
    </xf>
    <xf numFmtId="164" fontId="8" fillId="0" borderId="0" xfId="5" applyNumberFormat="1" applyFont="1" applyFill="1" applyBorder="1" applyAlignment="1" applyProtection="1">
      <alignment horizontal="center" vertical="center" wrapText="1"/>
    </xf>
    <xf numFmtId="4" fontId="8" fillId="0" borderId="0" xfId="5" applyNumberFormat="1" applyFont="1" applyAlignment="1" applyProtection="1"/>
    <xf numFmtId="4" fontId="8" fillId="0" borderId="0" xfId="5" applyNumberFormat="1" applyFont="1" applyAlignment="1" applyProtection="1">
      <alignment horizontal="right" vertical="center"/>
    </xf>
    <xf numFmtId="0" fontId="13" fillId="0" borderId="0" xfId="5" applyFont="1" applyFill="1" applyBorder="1" applyAlignment="1" applyProtection="1">
      <alignment wrapText="1"/>
    </xf>
    <xf numFmtId="0" fontId="18" fillId="0" borderId="0" xfId="0" applyFont="1" applyFill="1" applyAlignment="1" applyProtection="1">
      <alignment vertical="top" wrapText="1"/>
    </xf>
    <xf numFmtId="3" fontId="9" fillId="55" borderId="2" xfId="5" applyNumberFormat="1" applyFont="1" applyFill="1" applyBorder="1" applyAlignment="1" applyProtection="1">
      <alignment horizontal="center" vertical="center" wrapText="1"/>
    </xf>
    <xf numFmtId="0" fontId="9" fillId="56" borderId="2" xfId="5" applyFont="1" applyFill="1" applyBorder="1" applyAlignment="1" applyProtection="1">
      <alignment horizontal="center" vertical="center" wrapText="1"/>
    </xf>
    <xf numFmtId="3" fontId="9" fillId="56" borderId="2" xfId="5" applyNumberFormat="1" applyFont="1" applyFill="1" applyBorder="1" applyAlignment="1" applyProtection="1">
      <alignment horizontal="center" vertical="center" wrapText="1"/>
    </xf>
    <xf numFmtId="16" fontId="9" fillId="56" borderId="2" xfId="5" applyNumberFormat="1" applyFont="1" applyFill="1" applyBorder="1" applyAlignment="1" applyProtection="1">
      <alignment horizontal="center" vertical="center" wrapText="1"/>
    </xf>
    <xf numFmtId="164" fontId="70" fillId="55" borderId="2" xfId="5" applyNumberFormat="1" applyFont="1" applyFill="1" applyBorder="1" applyAlignment="1" applyProtection="1">
      <alignment horizontal="center" vertical="center" wrapText="1"/>
    </xf>
    <xf numFmtId="164" fontId="74" fillId="55" borderId="2" xfId="5" applyNumberFormat="1" applyFont="1" applyFill="1" applyBorder="1" applyAlignment="1" applyProtection="1">
      <alignment horizontal="center" vertical="center" wrapText="1"/>
    </xf>
    <xf numFmtId="3" fontId="71" fillId="55" borderId="2" xfId="5" applyNumberFormat="1" applyFont="1" applyFill="1" applyBorder="1" applyAlignment="1" applyProtection="1">
      <alignment horizontal="center" vertical="center" wrapText="1"/>
    </xf>
    <xf numFmtId="164" fontId="71" fillId="55" borderId="2" xfId="5" applyNumberFormat="1" applyFont="1" applyFill="1" applyBorder="1" applyAlignment="1" applyProtection="1">
      <alignment horizontal="center" vertical="center" wrapText="1"/>
    </xf>
    <xf numFmtId="164" fontId="69" fillId="55" borderId="2" xfId="5" applyNumberFormat="1" applyFont="1" applyFill="1" applyBorder="1" applyAlignment="1" applyProtection="1">
      <alignment horizontal="center" vertical="center" wrapText="1"/>
    </xf>
    <xf numFmtId="164" fontId="73" fillId="7" borderId="2" xfId="0" applyNumberFormat="1" applyFont="1" applyFill="1" applyBorder="1" applyAlignment="1" applyProtection="1">
      <alignment horizontal="center" vertical="center"/>
    </xf>
    <xf numFmtId="3" fontId="73" fillId="7" borderId="2" xfId="5" applyNumberFormat="1" applyFont="1" applyFill="1" applyBorder="1" applyAlignment="1" applyProtection="1">
      <alignment horizontal="center" vertical="center" wrapText="1"/>
    </xf>
    <xf numFmtId="164" fontId="73" fillId="0" borderId="2" xfId="14" applyNumberFormat="1" applyFont="1" applyFill="1" applyBorder="1" applyAlignment="1" applyProtection="1">
      <alignment horizontal="center" vertical="center"/>
    </xf>
    <xf numFmtId="0" fontId="53" fillId="0" borderId="2" xfId="0" applyFont="1" applyBorder="1" applyProtection="1"/>
    <xf numFmtId="3" fontId="74" fillId="55" borderId="2" xfId="5" applyNumberFormat="1" applyFont="1" applyFill="1" applyBorder="1" applyAlignment="1" applyProtection="1">
      <alignment horizontal="center" vertical="center" wrapText="1"/>
    </xf>
    <xf numFmtId="3" fontId="9" fillId="58" borderId="2" xfId="5" applyNumberFormat="1" applyFont="1" applyFill="1" applyBorder="1" applyAlignment="1" applyProtection="1">
      <alignment horizontal="center" vertical="center" wrapText="1"/>
    </xf>
    <xf numFmtId="0" fontId="9" fillId="58" borderId="2" xfId="5" applyFont="1" applyFill="1" applyBorder="1" applyAlignment="1" applyProtection="1">
      <alignment horizontal="center" vertical="center" wrapText="1"/>
    </xf>
    <xf numFmtId="49" fontId="9" fillId="3" borderId="2" xfId="5" applyNumberFormat="1" applyFont="1" applyFill="1" applyBorder="1" applyAlignment="1" applyProtection="1">
      <alignment horizontal="center" vertical="center" wrapText="1"/>
    </xf>
    <xf numFmtId="164" fontId="73" fillId="55" borderId="2" xfId="0" applyNumberFormat="1" applyFont="1" applyFill="1" applyBorder="1" applyAlignment="1" applyProtection="1">
      <alignment horizontal="center" vertical="center"/>
    </xf>
    <xf numFmtId="0" fontId="70" fillId="7" borderId="1" xfId="5" applyFont="1" applyFill="1" applyBorder="1" applyAlignment="1" applyProtection="1">
      <alignment horizontal="left" vertical="center" wrapText="1"/>
    </xf>
    <xf numFmtId="0" fontId="70" fillId="7" borderId="17" xfId="5" applyFont="1" applyFill="1" applyBorder="1" applyAlignment="1" applyProtection="1">
      <alignment horizontal="left" vertical="center" wrapText="1"/>
    </xf>
    <xf numFmtId="0" fontId="70" fillId="7" borderId="2" xfId="5" applyFont="1" applyFill="1" applyBorder="1" applyAlignment="1" applyProtection="1">
      <alignment horizontal="left" vertical="center" wrapText="1"/>
    </xf>
    <xf numFmtId="0" fontId="70" fillId="7" borderId="2" xfId="5" applyFont="1" applyFill="1" applyBorder="1" applyAlignment="1" applyProtection="1">
      <alignment horizontal="center" vertical="center" wrapText="1"/>
    </xf>
    <xf numFmtId="0" fontId="76" fillId="7" borderId="2" xfId="0" applyFont="1" applyFill="1" applyBorder="1" applyProtection="1"/>
    <xf numFmtId="0" fontId="71" fillId="4" borderId="2" xfId="5" applyFont="1" applyFill="1" applyBorder="1" applyAlignment="1" applyProtection="1">
      <alignment horizontal="left" vertical="center" wrapText="1"/>
    </xf>
    <xf numFmtId="0" fontId="71" fillId="4" borderId="2" xfId="5" applyFont="1" applyFill="1" applyBorder="1" applyAlignment="1" applyProtection="1">
      <alignment horizontal="center" vertical="center" wrapText="1"/>
    </xf>
    <xf numFmtId="0" fontId="72" fillId="0" borderId="1" xfId="5" applyFont="1" applyFill="1" applyBorder="1" applyAlignment="1" applyProtection="1">
      <alignment horizontal="left" vertical="center" wrapText="1"/>
    </xf>
    <xf numFmtId="0" fontId="72" fillId="0" borderId="2" xfId="5" applyFont="1" applyFill="1" applyBorder="1" applyAlignment="1" applyProtection="1">
      <alignment horizontal="left" vertical="center" wrapText="1"/>
    </xf>
    <xf numFmtId="0" fontId="72" fillId="0" borderId="2" xfId="5" applyFont="1" applyFill="1" applyBorder="1" applyAlignment="1" applyProtection="1">
      <alignment horizontal="center" vertical="center" wrapText="1"/>
    </xf>
    <xf numFmtId="0" fontId="70" fillId="0" borderId="1" xfId="5" applyFont="1" applyFill="1" applyBorder="1" applyAlignment="1" applyProtection="1">
      <alignment horizontal="left" vertical="center" wrapText="1"/>
    </xf>
    <xf numFmtId="0" fontId="70" fillId="0" borderId="2" xfId="5" applyFont="1" applyFill="1" applyBorder="1" applyAlignment="1" applyProtection="1">
      <alignment horizontal="left" vertical="center" wrapText="1"/>
    </xf>
    <xf numFmtId="0" fontId="70" fillId="0" borderId="2" xfId="5" applyFont="1" applyFill="1" applyBorder="1" applyAlignment="1" applyProtection="1">
      <alignment horizontal="center" vertical="center" wrapText="1"/>
    </xf>
    <xf numFmtId="164" fontId="69" fillId="0" borderId="2" xfId="14" applyNumberFormat="1" applyFont="1" applyFill="1" applyBorder="1" applyAlignment="1" applyProtection="1">
      <alignment horizontal="center" vertical="center"/>
    </xf>
    <xf numFmtId="0" fontId="72" fillId="7" borderId="1" xfId="5" applyFont="1" applyFill="1" applyBorder="1" applyAlignment="1" applyProtection="1">
      <alignment horizontal="left" vertical="center" wrapText="1"/>
    </xf>
    <xf numFmtId="0" fontId="72" fillId="7" borderId="2" xfId="5" applyFont="1" applyFill="1" applyBorder="1" applyAlignment="1" applyProtection="1">
      <alignment horizontal="left" vertical="center" wrapText="1"/>
    </xf>
    <xf numFmtId="0" fontId="72" fillId="7" borderId="2" xfId="5" applyFont="1" applyFill="1" applyBorder="1" applyAlignment="1" applyProtection="1">
      <alignment horizontal="center" vertical="center" wrapText="1"/>
    </xf>
    <xf numFmtId="164" fontId="73" fillId="0" borderId="2" xfId="14" applyNumberFormat="1" applyFont="1" applyBorder="1" applyAlignment="1" applyProtection="1">
      <alignment horizontal="center" vertical="center"/>
    </xf>
    <xf numFmtId="0" fontId="71" fillId="4" borderId="1" xfId="5" applyFont="1" applyFill="1" applyBorder="1" applyAlignment="1" applyProtection="1">
      <alignment horizontal="left" vertical="center" wrapText="1"/>
    </xf>
    <xf numFmtId="0" fontId="71" fillId="5" borderId="1" xfId="5" applyFont="1" applyFill="1" applyBorder="1" applyAlignment="1" applyProtection="1">
      <alignment horizontal="left" vertical="center" wrapText="1"/>
    </xf>
    <xf numFmtId="0" fontId="71" fillId="5" borderId="2" xfId="5" applyFont="1" applyFill="1" applyBorder="1" applyAlignment="1" applyProtection="1">
      <alignment horizontal="left" vertical="center" wrapText="1"/>
    </xf>
    <xf numFmtId="0" fontId="71" fillId="5" borderId="2" xfId="5" applyFont="1" applyFill="1" applyBorder="1" applyAlignment="1" applyProtection="1">
      <alignment horizontal="center" vertical="center" wrapText="1"/>
    </xf>
    <xf numFmtId="3" fontId="72" fillId="0" borderId="2" xfId="13" applyNumberFormat="1" applyFont="1" applyFill="1" applyBorder="1" applyAlignment="1" applyProtection="1">
      <alignment horizontal="center" vertical="center"/>
    </xf>
    <xf numFmtId="3" fontId="72" fillId="0" borderId="16" xfId="13" applyNumberFormat="1" applyFont="1" applyFill="1" applyBorder="1" applyAlignment="1" applyProtection="1">
      <alignment horizontal="center" vertical="center"/>
    </xf>
    <xf numFmtId="3" fontId="72" fillId="7" borderId="18" xfId="5" applyNumberFormat="1" applyFont="1" applyFill="1" applyBorder="1" applyAlignment="1" applyProtection="1">
      <alignment horizontal="center" vertical="center" wrapText="1"/>
    </xf>
    <xf numFmtId="3" fontId="72" fillId="7" borderId="15" xfId="5" applyNumberFormat="1" applyFont="1" applyFill="1" applyBorder="1" applyAlignment="1" applyProtection="1">
      <alignment horizontal="center" vertical="center"/>
    </xf>
    <xf numFmtId="3" fontId="73" fillId="7" borderId="14" xfId="5" applyNumberFormat="1" applyFont="1" applyFill="1" applyBorder="1" applyAlignment="1" applyProtection="1">
      <alignment horizontal="center" vertical="center"/>
    </xf>
    <xf numFmtId="164" fontId="73" fillId="7" borderId="15" xfId="5" applyNumberFormat="1" applyFont="1" applyFill="1" applyBorder="1" applyAlignment="1" applyProtection="1">
      <alignment horizontal="center" vertical="center" wrapText="1"/>
    </xf>
    <xf numFmtId="3" fontId="73" fillId="7" borderId="14" xfId="5" applyNumberFormat="1" applyFont="1" applyFill="1" applyBorder="1" applyAlignment="1" applyProtection="1">
      <alignment horizontal="center" vertical="center" wrapText="1"/>
    </xf>
    <xf numFmtId="0" fontId="53" fillId="0" borderId="0" xfId="0" applyFont="1" applyProtection="1">
      <protection locked="0"/>
    </xf>
    <xf numFmtId="3" fontId="67" fillId="0" borderId="0" xfId="0" applyNumberFormat="1" applyFont="1" applyBorder="1" applyAlignment="1" applyProtection="1">
      <alignment horizontal="center" vertical="center"/>
      <protection locked="0"/>
    </xf>
    <xf numFmtId="3" fontId="53" fillId="0" borderId="0" xfId="0" applyNumberFormat="1" applyFont="1" applyBorder="1" applyProtection="1">
      <protection locked="0"/>
    </xf>
    <xf numFmtId="0" fontId="53" fillId="0" borderId="0" xfId="0" applyFont="1" applyBorder="1" applyProtection="1">
      <protection locked="0"/>
    </xf>
    <xf numFmtId="3" fontId="53" fillId="0" borderId="0" xfId="0" applyNumberFormat="1" applyFont="1" applyFill="1" applyBorder="1" applyProtection="1">
      <protection locked="0"/>
    </xf>
    <xf numFmtId="0" fontId="53" fillId="0" borderId="0" xfId="0" applyFont="1" applyFill="1" applyBorder="1" applyProtection="1">
      <protection locked="0"/>
    </xf>
    <xf numFmtId="0" fontId="9" fillId="56" borderId="2" xfId="5" applyFont="1" applyFill="1" applyBorder="1" applyAlignment="1" applyProtection="1">
      <alignment horizontal="left" vertical="center" wrapText="1"/>
      <protection locked="0"/>
    </xf>
    <xf numFmtId="0" fontId="9" fillId="56" borderId="2" xfId="5" applyFont="1" applyFill="1" applyBorder="1" applyAlignment="1" applyProtection="1">
      <alignment horizontal="center" vertical="center" wrapText="1"/>
      <protection locked="0"/>
    </xf>
    <xf numFmtId="0" fontId="9" fillId="55" borderId="2" xfId="5" applyFont="1" applyFill="1" applyBorder="1" applyAlignment="1" applyProtection="1">
      <alignment horizontal="center" vertical="center" wrapText="1"/>
      <protection locked="0"/>
    </xf>
    <xf numFmtId="3" fontId="9" fillId="55" borderId="2" xfId="5" applyNumberFormat="1" applyFont="1" applyFill="1" applyBorder="1" applyAlignment="1" applyProtection="1">
      <alignment horizontal="center" vertical="center" wrapText="1"/>
      <protection locked="0"/>
    </xf>
    <xf numFmtId="0" fontId="9" fillId="56" borderId="13" xfId="5" applyFont="1" applyFill="1" applyBorder="1" applyAlignment="1" applyProtection="1">
      <alignment horizontal="center" vertical="center" wrapText="1"/>
      <protection locked="0"/>
    </xf>
    <xf numFmtId="0" fontId="9" fillId="56" borderId="17" xfId="5" applyFont="1" applyFill="1" applyBorder="1" applyAlignment="1" applyProtection="1">
      <alignment horizontal="center" vertical="center" wrapText="1"/>
      <protection locked="0"/>
    </xf>
    <xf numFmtId="49" fontId="9" fillId="56" borderId="2" xfId="5" applyNumberFormat="1" applyFont="1" applyFill="1" applyBorder="1" applyAlignment="1" applyProtection="1">
      <alignment horizontal="center" vertical="center" wrapText="1"/>
      <protection locked="0"/>
    </xf>
    <xf numFmtId="0" fontId="53" fillId="0" borderId="13" xfId="0" applyFont="1" applyBorder="1" applyProtection="1">
      <protection locked="0"/>
    </xf>
    <xf numFmtId="0" fontId="53" fillId="0" borderId="17" xfId="0" applyFont="1" applyBorder="1" applyProtection="1">
      <protection locked="0"/>
    </xf>
    <xf numFmtId="0" fontId="12" fillId="0" borderId="2" xfId="0" applyFont="1" applyBorder="1" applyAlignment="1" applyProtection="1">
      <alignment horizontal="left" vertical="center" wrapText="1"/>
      <protection locked="0"/>
    </xf>
    <xf numFmtId="0" fontId="12" fillId="0" borderId="2" xfId="0" applyFont="1" applyBorder="1" applyProtection="1">
      <protection locked="0"/>
    </xf>
    <xf numFmtId="3" fontId="69" fillId="0" borderId="2" xfId="0" applyNumberFormat="1" applyFont="1" applyBorder="1" applyAlignment="1" applyProtection="1">
      <alignment horizontal="center" vertical="center"/>
      <protection locked="0"/>
    </xf>
    <xf numFmtId="3" fontId="69" fillId="0" borderId="2" xfId="0" applyNumberFormat="1" applyFont="1" applyFill="1" applyBorder="1" applyAlignment="1" applyProtection="1">
      <alignment horizontal="center" vertical="center"/>
      <protection locked="0"/>
    </xf>
    <xf numFmtId="164" fontId="69" fillId="0" borderId="2" xfId="14" applyNumberFormat="1" applyFont="1" applyBorder="1" applyAlignment="1" applyProtection="1">
      <alignment horizontal="center" vertical="center"/>
      <protection locked="0"/>
    </xf>
    <xf numFmtId="0" fontId="9" fillId="3" borderId="13" xfId="5" applyFont="1" applyFill="1" applyBorder="1" applyAlignment="1" applyProtection="1">
      <alignment horizontal="left" vertical="center" wrapText="1"/>
      <protection locked="0"/>
    </xf>
    <xf numFmtId="0" fontId="9" fillId="3" borderId="17" xfId="5" applyFont="1" applyFill="1" applyBorder="1" applyAlignment="1" applyProtection="1">
      <alignment horizontal="left" vertical="center" wrapText="1"/>
      <protection locked="0"/>
    </xf>
    <xf numFmtId="0" fontId="9" fillId="3" borderId="2" xfId="5" applyFont="1" applyFill="1" applyBorder="1" applyAlignment="1" applyProtection="1">
      <alignment horizontal="left" vertical="center" wrapText="1"/>
      <protection locked="0"/>
    </xf>
    <xf numFmtId="0" fontId="9" fillId="3" borderId="2" xfId="5" applyFont="1" applyFill="1" applyBorder="1" applyAlignment="1" applyProtection="1">
      <alignment horizontal="center" vertical="center" wrapText="1"/>
      <protection locked="0"/>
    </xf>
    <xf numFmtId="0" fontId="69" fillId="3" borderId="2" xfId="5" applyFont="1" applyFill="1" applyBorder="1" applyAlignment="1" applyProtection="1">
      <alignment horizontal="center" vertical="center" wrapText="1"/>
      <protection locked="0"/>
    </xf>
    <xf numFmtId="3" fontId="69" fillId="3" borderId="2" xfId="5" applyNumberFormat="1" applyFont="1" applyFill="1" applyBorder="1" applyAlignment="1" applyProtection="1">
      <alignment horizontal="center" vertical="center" wrapText="1"/>
      <protection locked="0"/>
    </xf>
    <xf numFmtId="164" fontId="69" fillId="3" borderId="2" xfId="14" applyNumberFormat="1" applyFont="1" applyFill="1" applyBorder="1" applyAlignment="1" applyProtection="1">
      <alignment horizontal="center" vertical="center" wrapText="1"/>
      <protection locked="0"/>
    </xf>
    <xf numFmtId="3" fontId="12" fillId="0" borderId="2" xfId="0" applyNumberFormat="1" applyFont="1" applyBorder="1" applyProtection="1">
      <protection locked="0"/>
    </xf>
    <xf numFmtId="0" fontId="53" fillId="7" borderId="2" xfId="0" applyFont="1" applyFill="1" applyBorder="1" applyProtection="1">
      <protection locked="0"/>
    </xf>
    <xf numFmtId="0" fontId="12" fillId="7" borderId="2" xfId="0" applyFont="1" applyFill="1" applyBorder="1" applyAlignment="1" applyProtection="1">
      <alignment horizontal="left" vertical="center" wrapText="1"/>
      <protection locked="0"/>
    </xf>
    <xf numFmtId="0" fontId="12" fillId="7" borderId="2" xfId="0" applyFont="1" applyFill="1" applyBorder="1" applyProtection="1">
      <protection locked="0"/>
    </xf>
    <xf numFmtId="3" fontId="12" fillId="7" borderId="2" xfId="0" applyNumberFormat="1" applyFont="1" applyFill="1" applyBorder="1" applyProtection="1">
      <protection locked="0"/>
    </xf>
    <xf numFmtId="3" fontId="69" fillId="7" borderId="2" xfId="0" applyNumberFormat="1" applyFont="1" applyFill="1" applyBorder="1" applyAlignment="1" applyProtection="1">
      <alignment horizontal="center" vertical="center"/>
      <protection locked="0"/>
    </xf>
    <xf numFmtId="0" fontId="55" fillId="55" borderId="2" xfId="5" applyFont="1" applyFill="1" applyBorder="1" applyAlignment="1" applyProtection="1">
      <alignment horizontal="left" vertical="center" wrapText="1"/>
      <protection locked="0"/>
    </xf>
    <xf numFmtId="0" fontId="55" fillId="55" borderId="2" xfId="5" applyFont="1" applyFill="1" applyBorder="1" applyAlignment="1" applyProtection="1">
      <alignment horizontal="center" vertical="center" wrapText="1"/>
      <protection locked="0"/>
    </xf>
    <xf numFmtId="3" fontId="74" fillId="55" borderId="2" xfId="5" applyNumberFormat="1" applyFont="1" applyFill="1" applyBorder="1" applyAlignment="1" applyProtection="1">
      <alignment horizontal="center" vertical="center" wrapText="1"/>
      <protection locked="0"/>
    </xf>
    <xf numFmtId="164" fontId="69" fillId="55" borderId="2" xfId="14" applyNumberFormat="1" applyFont="1" applyFill="1" applyBorder="1" applyAlignment="1" applyProtection="1">
      <alignment horizontal="center" vertical="center"/>
      <protection locked="0"/>
    </xf>
    <xf numFmtId="3" fontId="72" fillId="0" borderId="2" xfId="5" applyNumberFormat="1" applyFont="1" applyFill="1" applyBorder="1" applyAlignment="1" applyProtection="1">
      <alignment horizontal="center" vertical="center"/>
      <protection locked="0"/>
    </xf>
    <xf numFmtId="3" fontId="73" fillId="0" borderId="2" xfId="0" applyNumberFormat="1" applyFont="1" applyFill="1" applyBorder="1" applyAlignment="1" applyProtection="1">
      <alignment horizontal="center" vertical="center"/>
      <protection locked="0"/>
    </xf>
    <xf numFmtId="164" fontId="73" fillId="0" borderId="2" xfId="14" applyNumberFormat="1" applyFont="1" applyFill="1" applyBorder="1" applyAlignment="1" applyProtection="1">
      <alignment horizontal="center" vertical="center"/>
      <protection locked="0"/>
    </xf>
    <xf numFmtId="164" fontId="72" fillId="0" borderId="2" xfId="5" applyNumberFormat="1" applyFont="1" applyFill="1" applyBorder="1" applyAlignment="1" applyProtection="1">
      <alignment horizontal="center" vertical="center" wrapText="1"/>
      <protection locked="0"/>
    </xf>
    <xf numFmtId="3" fontId="72" fillId="0" borderId="2" xfId="5" applyNumberFormat="1" applyFont="1" applyFill="1" applyBorder="1" applyAlignment="1" applyProtection="1">
      <alignment horizontal="center" vertical="center" wrapText="1"/>
      <protection locked="0"/>
    </xf>
    <xf numFmtId="3" fontId="72" fillId="0" borderId="2" xfId="0" applyNumberFormat="1" applyFont="1" applyFill="1" applyBorder="1" applyAlignment="1" applyProtection="1">
      <alignment horizontal="center" vertical="center"/>
      <protection locked="0"/>
    </xf>
    <xf numFmtId="3" fontId="72" fillId="7" borderId="2" xfId="5" applyNumberFormat="1" applyFont="1" applyFill="1" applyBorder="1" applyAlignment="1" applyProtection="1">
      <alignment horizontal="center" vertical="center"/>
      <protection locked="0"/>
    </xf>
    <xf numFmtId="164" fontId="73" fillId="0" borderId="2" xfId="5" applyNumberFormat="1" applyFont="1" applyFill="1" applyBorder="1" applyAlignment="1" applyProtection="1">
      <alignment horizontal="center" vertical="center" wrapText="1"/>
      <protection locked="0"/>
    </xf>
    <xf numFmtId="3" fontId="73" fillId="0" borderId="2" xfId="5" applyNumberFormat="1" applyFont="1" applyFill="1" applyBorder="1" applyAlignment="1" applyProtection="1">
      <alignment horizontal="center" vertical="center" wrapText="1"/>
      <protection locked="0"/>
    </xf>
    <xf numFmtId="164" fontId="73" fillId="7" borderId="2" xfId="5" applyNumberFormat="1" applyFont="1" applyFill="1" applyBorder="1" applyAlignment="1" applyProtection="1">
      <alignment horizontal="center" vertical="center" wrapText="1"/>
      <protection locked="0"/>
    </xf>
    <xf numFmtId="0" fontId="8" fillId="7" borderId="2" xfId="5" applyFont="1" applyFill="1" applyBorder="1" applyAlignment="1" applyProtection="1">
      <alignment horizontal="left" vertical="center" wrapText="1"/>
      <protection locked="0"/>
    </xf>
    <xf numFmtId="0" fontId="8" fillId="7" borderId="2" xfId="5" applyFont="1" applyFill="1" applyBorder="1" applyAlignment="1" applyProtection="1">
      <alignment horizontal="center" vertical="center" wrapText="1"/>
      <protection locked="0"/>
    </xf>
    <xf numFmtId="3" fontId="72" fillId="7" borderId="2" xfId="5" applyNumberFormat="1" applyFont="1" applyFill="1" applyBorder="1" applyAlignment="1" applyProtection="1">
      <alignment horizontal="center" vertical="center" wrapText="1"/>
      <protection locked="0"/>
    </xf>
    <xf numFmtId="164" fontId="73" fillId="0" borderId="2" xfId="14" applyNumberFormat="1" applyFont="1" applyBorder="1" applyAlignment="1" applyProtection="1">
      <alignment horizontal="center" vertical="center"/>
      <protection locked="0"/>
    </xf>
    <xf numFmtId="3" fontId="73" fillId="7" borderId="2" xfId="5" applyNumberFormat="1" applyFont="1" applyFill="1" applyBorder="1" applyAlignment="1" applyProtection="1">
      <alignment horizontal="center" vertical="center" wrapText="1"/>
      <protection locked="0"/>
    </xf>
    <xf numFmtId="3" fontId="71" fillId="55" borderId="2" xfId="5" applyNumberFormat="1" applyFont="1" applyFill="1" applyBorder="1" applyAlignment="1" applyProtection="1">
      <alignment horizontal="center" vertical="center" wrapText="1"/>
      <protection locked="0"/>
    </xf>
    <xf numFmtId="164" fontId="70" fillId="55" borderId="2" xfId="14" applyNumberFormat="1" applyFont="1" applyFill="1" applyBorder="1" applyAlignment="1" applyProtection="1">
      <alignment horizontal="center" vertical="center" wrapText="1"/>
      <protection locked="0"/>
    </xf>
    <xf numFmtId="0" fontId="73" fillId="0" borderId="2" xfId="0" applyFont="1" applyFill="1" applyBorder="1" applyAlignment="1" applyProtection="1">
      <alignment horizontal="left" vertical="top" wrapText="1"/>
      <protection locked="0"/>
    </xf>
    <xf numFmtId="3" fontId="72" fillId="0" borderId="2" xfId="5" applyNumberFormat="1" applyFont="1" applyFill="1" applyBorder="1" applyAlignment="1" applyProtection="1">
      <alignment horizontal="left" vertical="top" wrapText="1"/>
      <protection locked="0"/>
    </xf>
    <xf numFmtId="3" fontId="72" fillId="0" borderId="2" xfId="5" applyNumberFormat="1" applyFont="1" applyFill="1" applyBorder="1" applyAlignment="1" applyProtection="1">
      <alignment horizontal="left" vertical="center" wrapText="1"/>
      <protection locked="0"/>
    </xf>
    <xf numFmtId="0" fontId="73" fillId="0" borderId="2" xfId="0" applyFont="1" applyFill="1" applyBorder="1" applyAlignment="1" applyProtection="1">
      <alignment horizontal="justify" vertical="center"/>
      <protection locked="0"/>
    </xf>
    <xf numFmtId="0" fontId="73" fillId="0" borderId="2" xfId="0" applyFont="1" applyFill="1" applyBorder="1" applyAlignment="1" applyProtection="1">
      <alignment horizontal="justify" vertical="top"/>
      <protection locked="0"/>
    </xf>
    <xf numFmtId="3" fontId="53" fillId="0" borderId="0" xfId="0" applyNumberFormat="1" applyFont="1" applyProtection="1">
      <protection locked="0"/>
    </xf>
    <xf numFmtId="0" fontId="55" fillId="5" borderId="2" xfId="5" applyFont="1" applyFill="1" applyBorder="1" applyAlignment="1" applyProtection="1">
      <alignment horizontal="left" vertical="center" wrapText="1"/>
      <protection locked="0"/>
    </xf>
    <xf numFmtId="0" fontId="55" fillId="5" borderId="2" xfId="5" applyFont="1" applyFill="1" applyBorder="1" applyAlignment="1" applyProtection="1">
      <alignment horizontal="center" vertical="center" wrapText="1"/>
      <protection locked="0"/>
    </xf>
    <xf numFmtId="3" fontId="71" fillId="5" borderId="2" xfId="5" applyNumberFormat="1" applyFont="1" applyFill="1" applyBorder="1" applyAlignment="1" applyProtection="1">
      <alignment horizontal="center" vertical="center" wrapText="1"/>
      <protection locked="0"/>
    </xf>
    <xf numFmtId="164" fontId="70" fillId="5" borderId="2" xfId="14" applyNumberFormat="1" applyFont="1" applyFill="1" applyBorder="1" applyAlignment="1" applyProtection="1">
      <alignment horizontal="center" vertical="center" wrapText="1"/>
      <protection locked="0"/>
    </xf>
    <xf numFmtId="3" fontId="73" fillId="0" borderId="2" xfId="5" applyNumberFormat="1" applyFont="1" applyFill="1" applyBorder="1" applyAlignment="1" applyProtection="1">
      <alignment horizontal="center" vertical="center"/>
      <protection locked="0"/>
    </xf>
    <xf numFmtId="0" fontId="53" fillId="0" borderId="0" xfId="0" applyFont="1" applyFill="1" applyProtection="1">
      <protection locked="0"/>
    </xf>
    <xf numFmtId="3" fontId="72" fillId="0" borderId="2" xfId="13" applyNumberFormat="1" applyFont="1" applyFill="1" applyBorder="1" applyAlignment="1" applyProtection="1">
      <alignment horizontal="center" vertical="center"/>
      <protection locked="0"/>
    </xf>
    <xf numFmtId="0" fontId="53" fillId="52" borderId="0" xfId="0" applyFont="1" applyFill="1" applyProtection="1">
      <protection locked="0"/>
    </xf>
    <xf numFmtId="0" fontId="53" fillId="52" borderId="0" xfId="0" applyFont="1" applyFill="1" applyBorder="1" applyProtection="1">
      <protection locked="0"/>
    </xf>
    <xf numFmtId="3" fontId="73" fillId="7" borderId="2" xfId="5" applyNumberFormat="1" applyFont="1" applyFill="1" applyBorder="1" applyAlignment="1" applyProtection="1">
      <alignment horizontal="center" vertical="center"/>
      <protection locked="0"/>
    </xf>
    <xf numFmtId="3" fontId="73" fillId="7" borderId="2" xfId="0" applyNumberFormat="1" applyFont="1" applyFill="1" applyBorder="1" applyAlignment="1" applyProtection="1">
      <alignment horizontal="center" vertical="center"/>
      <protection locked="0"/>
    </xf>
    <xf numFmtId="0" fontId="53" fillId="0" borderId="0" xfId="0" applyFont="1" applyAlignment="1" applyProtection="1">
      <alignment wrapText="1"/>
      <protection locked="0"/>
    </xf>
    <xf numFmtId="0" fontId="18" fillId="0" borderId="0" xfId="0" applyFont="1" applyFill="1" applyAlignment="1" applyProtection="1">
      <alignment vertical="top" wrapText="1"/>
      <protection locked="0"/>
    </xf>
    <xf numFmtId="0" fontId="0" fillId="0" borderId="2" xfId="0" applyBorder="1"/>
    <xf numFmtId="0" fontId="13" fillId="0" borderId="0" xfId="5" applyFont="1" applyBorder="1" applyAlignment="1" applyProtection="1">
      <alignment horizontal="left" wrapText="1"/>
      <protection locked="0"/>
    </xf>
    <xf numFmtId="0" fontId="59" fillId="0" borderId="0" xfId="5" applyFont="1" applyAlignment="1" applyProtection="1">
      <alignment horizontal="center"/>
      <protection locked="0"/>
    </xf>
    <xf numFmtId="0" fontId="57" fillId="0" borderId="0" xfId="5" applyFont="1" applyBorder="1" applyAlignment="1" applyProtection="1">
      <alignment horizontal="center"/>
      <protection locked="0"/>
    </xf>
    <xf numFmtId="3" fontId="80" fillId="0" borderId="2" xfId="5" applyNumberFormat="1" applyFont="1" applyFill="1" applyBorder="1" applyAlignment="1" applyProtection="1">
      <alignment horizontal="center" vertical="center"/>
    </xf>
    <xf numFmtId="3" fontId="72" fillId="0" borderId="2" xfId="13" applyNumberFormat="1" applyFont="1" applyFill="1" applyBorder="1" applyAlignment="1" applyProtection="1">
      <alignment horizontal="center" vertical="center" wrapText="1"/>
      <protection locked="0"/>
    </xf>
    <xf numFmtId="3" fontId="81" fillId="0" borderId="0" xfId="0" applyNumberFormat="1" applyFont="1" applyProtection="1">
      <protection locked="0"/>
    </xf>
    <xf numFmtId="164" fontId="81" fillId="0" borderId="0" xfId="0" applyNumberFormat="1" applyFont="1" applyProtection="1">
      <protection locked="0"/>
    </xf>
    <xf numFmtId="164" fontId="81" fillId="0" borderId="0" xfId="0" applyNumberFormat="1" applyFont="1" applyFill="1" applyProtection="1">
      <protection locked="0"/>
    </xf>
    <xf numFmtId="3" fontId="80" fillId="0" borderId="2" xfId="5" applyNumberFormat="1" applyFont="1" applyFill="1" applyBorder="1" applyAlignment="1" applyProtection="1">
      <alignment horizontal="center" vertical="center" wrapText="1"/>
    </xf>
    <xf numFmtId="3" fontId="80" fillId="0" borderId="2" xfId="5" applyNumberFormat="1" applyFont="1" applyFill="1" applyBorder="1" applyAlignment="1" applyProtection="1">
      <alignment horizontal="center" vertical="center"/>
      <protection locked="0"/>
    </xf>
    <xf numFmtId="3" fontId="72" fillId="3" borderId="2" xfId="5" applyNumberFormat="1" applyFont="1" applyFill="1" applyBorder="1" applyAlignment="1" applyProtection="1">
      <alignment horizontal="center" vertical="center"/>
      <protection locked="0"/>
    </xf>
    <xf numFmtId="0" fontId="13" fillId="0" borderId="0" xfId="5" applyFont="1" applyFill="1" applyBorder="1" applyAlignment="1" applyProtection="1">
      <alignment horizontal="left" vertical="top" wrapText="1"/>
    </xf>
    <xf numFmtId="0" fontId="13" fillId="0" borderId="0" xfId="5" applyFont="1" applyFill="1" applyBorder="1" applyAlignment="1" applyProtection="1">
      <alignment horizontal="left" vertical="center" wrapText="1"/>
    </xf>
    <xf numFmtId="0" fontId="13" fillId="0" borderId="0" xfId="5" applyFont="1" applyFill="1" applyBorder="1" applyAlignment="1" applyProtection="1">
      <alignment vertical="top" wrapText="1"/>
    </xf>
    <xf numFmtId="0" fontId="9" fillId="55" borderId="2" xfId="5" applyFont="1" applyFill="1" applyBorder="1" applyAlignment="1" applyProtection="1">
      <alignment horizontal="center" vertical="center" wrapText="1"/>
    </xf>
    <xf numFmtId="3" fontId="9" fillId="57" borderId="2" xfId="5" applyNumberFormat="1" applyFont="1" applyFill="1" applyBorder="1" applyAlignment="1" applyProtection="1">
      <alignment horizontal="center" vertical="center" wrapText="1"/>
    </xf>
    <xf numFmtId="0" fontId="9" fillId="57" borderId="2" xfId="5" applyFont="1" applyFill="1" applyBorder="1" applyAlignment="1" applyProtection="1">
      <alignment horizontal="center" vertical="center" wrapText="1"/>
    </xf>
    <xf numFmtId="3" fontId="69" fillId="57" borderId="2" xfId="0" applyNumberFormat="1" applyFont="1" applyFill="1" applyBorder="1" applyAlignment="1" applyProtection="1">
      <alignment horizontal="center" vertical="center"/>
    </xf>
    <xf numFmtId="0" fontId="9" fillId="3" borderId="16" xfId="5" applyFont="1" applyFill="1" applyBorder="1" applyAlignment="1" applyProtection="1">
      <alignment horizontal="center" vertical="center" wrapText="1"/>
    </xf>
    <xf numFmtId="3" fontId="71" fillId="4" borderId="16" xfId="5" applyNumberFormat="1" applyFont="1" applyFill="1" applyBorder="1" applyAlignment="1" applyProtection="1">
      <alignment horizontal="center" vertical="center" wrapText="1"/>
    </xf>
    <xf numFmtId="3" fontId="70" fillId="7" borderId="16" xfId="5" applyNumberFormat="1" applyFont="1" applyFill="1" applyBorder="1" applyAlignment="1" applyProtection="1">
      <alignment horizontal="center" vertical="center" wrapText="1"/>
    </xf>
    <xf numFmtId="3" fontId="70" fillId="0" borderId="16" xfId="5" applyNumberFormat="1" applyFont="1" applyFill="1" applyBorder="1" applyAlignment="1" applyProtection="1">
      <alignment horizontal="center" vertical="center" wrapText="1"/>
    </xf>
    <xf numFmtId="3" fontId="72" fillId="0" borderId="16" xfId="5" applyNumberFormat="1" applyFont="1" applyFill="1" applyBorder="1" applyAlignment="1" applyProtection="1">
      <alignment horizontal="center" vertical="center" wrapText="1"/>
    </xf>
    <xf numFmtId="3" fontId="72" fillId="0" borderId="16" xfId="5" applyNumberFormat="1" applyFont="1" applyFill="1" applyBorder="1" applyAlignment="1" applyProtection="1">
      <alignment horizontal="center" vertical="center"/>
    </xf>
    <xf numFmtId="167" fontId="73" fillId="0" borderId="16" xfId="0" applyNumberFormat="1" applyFont="1" applyFill="1" applyBorder="1" applyAlignment="1" applyProtection="1">
      <alignment horizontal="center" vertical="center" wrapText="1"/>
    </xf>
    <xf numFmtId="3" fontId="72" fillId="7" borderId="16" xfId="5" applyNumberFormat="1" applyFont="1" applyFill="1" applyBorder="1" applyAlignment="1" applyProtection="1">
      <alignment horizontal="center" vertical="center" wrapText="1"/>
    </xf>
    <xf numFmtId="3" fontId="72" fillId="7" borderId="16" xfId="5" applyNumberFormat="1" applyFont="1" applyFill="1" applyBorder="1" applyAlignment="1" applyProtection="1">
      <alignment horizontal="center" vertical="center"/>
    </xf>
    <xf numFmtId="3" fontId="71" fillId="5" borderId="16" xfId="5" applyNumberFormat="1" applyFont="1" applyFill="1" applyBorder="1" applyAlignment="1" applyProtection="1">
      <alignment horizontal="center" vertical="center" wrapText="1"/>
    </xf>
    <xf numFmtId="0" fontId="9" fillId="57" borderId="17" xfId="5" applyFont="1" applyFill="1" applyBorder="1" applyAlignment="1" applyProtection="1">
      <alignment horizontal="center" vertical="center" wrapText="1"/>
    </xf>
    <xf numFmtId="3" fontId="84" fillId="0" borderId="2" xfId="0" applyNumberFormat="1" applyFont="1" applyBorder="1" applyAlignment="1">
      <alignment horizontal="center" vertical="center"/>
    </xf>
    <xf numFmtId="4" fontId="70" fillId="7" borderId="2" xfId="5" applyNumberFormat="1" applyFont="1" applyFill="1" applyBorder="1" applyAlignment="1" applyProtection="1">
      <alignment horizontal="center" vertical="center" wrapText="1"/>
    </xf>
    <xf numFmtId="4" fontId="70" fillId="0" borderId="2" xfId="5" applyNumberFormat="1" applyFont="1" applyFill="1" applyBorder="1" applyAlignment="1" applyProtection="1">
      <alignment horizontal="center" vertical="center" wrapText="1"/>
    </xf>
    <xf numFmtId="3" fontId="70" fillId="57" borderId="16" xfId="5" applyNumberFormat="1" applyFont="1" applyFill="1" applyBorder="1" applyAlignment="1" applyProtection="1">
      <alignment horizontal="center" vertical="center" wrapText="1"/>
    </xf>
    <xf numFmtId="3" fontId="83" fillId="57" borderId="2" xfId="0" applyNumberFormat="1" applyFont="1" applyFill="1" applyBorder="1" applyAlignment="1">
      <alignment horizontal="center" vertical="center"/>
    </xf>
    <xf numFmtId="3" fontId="70" fillId="57" borderId="2" xfId="5" applyNumberFormat="1" applyFont="1" applyFill="1" applyBorder="1" applyAlignment="1" applyProtection="1">
      <alignment horizontal="center" vertical="center" wrapText="1"/>
    </xf>
    <xf numFmtId="3" fontId="83" fillId="0" borderId="2" xfId="0" applyNumberFormat="1" applyFont="1" applyBorder="1" applyAlignment="1">
      <alignment horizontal="center" vertical="center"/>
    </xf>
    <xf numFmtId="3" fontId="84" fillId="57" borderId="2" xfId="0" applyNumberFormat="1" applyFont="1" applyFill="1" applyBorder="1" applyAlignment="1">
      <alignment horizontal="center" vertical="center"/>
    </xf>
    <xf numFmtId="4" fontId="53" fillId="0" borderId="0" xfId="0" applyNumberFormat="1" applyFont="1" applyBorder="1" applyProtection="1">
      <protection locked="0"/>
    </xf>
    <xf numFmtId="164" fontId="69" fillId="5" borderId="2" xfId="0" applyNumberFormat="1" applyFont="1" applyFill="1" applyBorder="1" applyAlignment="1" applyProtection="1">
      <alignment horizontal="center" vertical="center"/>
    </xf>
    <xf numFmtId="3" fontId="69" fillId="0" borderId="0" xfId="0" applyNumberFormat="1" applyFont="1" applyFill="1" applyBorder="1" applyAlignment="1" applyProtection="1">
      <protection locked="0"/>
    </xf>
    <xf numFmtId="3" fontId="9" fillId="60" borderId="2" xfId="5" applyNumberFormat="1" applyFont="1" applyFill="1" applyBorder="1" applyAlignment="1" applyProtection="1">
      <alignment horizontal="center" vertical="center" wrapText="1"/>
    </xf>
    <xf numFmtId="0" fontId="9" fillId="60" borderId="2" xfId="5" applyFont="1" applyFill="1" applyBorder="1" applyAlignment="1" applyProtection="1">
      <alignment horizontal="center" vertical="center" wrapText="1"/>
    </xf>
    <xf numFmtId="9" fontId="69" fillId="0" borderId="2" xfId="0" applyNumberFormat="1" applyFont="1" applyBorder="1" applyAlignment="1" applyProtection="1">
      <alignment horizontal="center" vertical="center"/>
    </xf>
    <xf numFmtId="9" fontId="74" fillId="55" borderId="2" xfId="5" applyNumberFormat="1" applyFont="1" applyFill="1" applyBorder="1" applyAlignment="1" applyProtection="1">
      <alignment horizontal="center" vertical="center" wrapText="1"/>
    </xf>
    <xf numFmtId="9" fontId="72" fillId="0" borderId="2" xfId="5" applyNumberFormat="1" applyFont="1" applyFill="1" applyBorder="1" applyAlignment="1" applyProtection="1">
      <alignment horizontal="center" vertical="center" wrapText="1"/>
    </xf>
    <xf numFmtId="9" fontId="73" fillId="0" borderId="2" xfId="5" applyNumberFormat="1" applyFont="1" applyFill="1" applyBorder="1" applyAlignment="1" applyProtection="1">
      <alignment horizontal="center" vertical="center" wrapText="1"/>
    </xf>
    <xf numFmtId="9" fontId="73" fillId="7" borderId="2" xfId="5" applyNumberFormat="1" applyFont="1" applyFill="1" applyBorder="1" applyAlignment="1" applyProtection="1">
      <alignment horizontal="center" vertical="center" wrapText="1"/>
    </xf>
    <xf numFmtId="9" fontId="71" fillId="55" borderId="2" xfId="5" applyNumberFormat="1" applyFont="1" applyFill="1" applyBorder="1" applyAlignment="1" applyProtection="1">
      <alignment horizontal="center" vertical="center" wrapText="1"/>
    </xf>
    <xf numFmtId="9" fontId="71" fillId="5" borderId="2" xfId="5" applyNumberFormat="1" applyFont="1" applyFill="1" applyBorder="1" applyAlignment="1" applyProtection="1">
      <alignment horizontal="center" vertical="center" wrapText="1"/>
    </xf>
    <xf numFmtId="9" fontId="72" fillId="52" borderId="2" xfId="5" applyNumberFormat="1" applyFont="1" applyFill="1" applyBorder="1" applyAlignment="1" applyProtection="1">
      <alignment horizontal="center" vertical="center" wrapText="1"/>
    </xf>
    <xf numFmtId="9" fontId="72" fillId="59" borderId="2" xfId="5" applyNumberFormat="1" applyFont="1" applyFill="1" applyBorder="1" applyAlignment="1" applyProtection="1">
      <alignment horizontal="center" vertical="center" wrapText="1"/>
    </xf>
    <xf numFmtId="9" fontId="72" fillId="7" borderId="2" xfId="5" applyNumberFormat="1" applyFont="1" applyFill="1" applyBorder="1" applyAlignment="1" applyProtection="1">
      <alignment horizontal="center" vertical="center" wrapText="1"/>
    </xf>
    <xf numFmtId="9" fontId="73" fillId="0" borderId="2" xfId="14" applyNumberFormat="1" applyFont="1" applyBorder="1" applyAlignment="1" applyProtection="1">
      <alignment horizontal="center" vertical="center"/>
      <protection locked="0"/>
    </xf>
    <xf numFmtId="49" fontId="9" fillId="56" borderId="2" xfId="5" applyNumberFormat="1" applyFont="1" applyFill="1" applyBorder="1" applyAlignment="1" applyProtection="1">
      <alignment horizontal="center" vertical="center" wrapText="1"/>
    </xf>
    <xf numFmtId="0" fontId="88" fillId="7" borderId="2" xfId="0" applyFont="1" applyFill="1" applyBorder="1" applyAlignment="1" applyProtection="1">
      <alignment horizontal="right" vertical="center" wrapText="1"/>
      <protection locked="0"/>
    </xf>
    <xf numFmtId="3" fontId="74" fillId="7" borderId="2" xfId="0" applyNumberFormat="1" applyFont="1" applyFill="1" applyBorder="1" applyAlignment="1" applyProtection="1">
      <alignment horizontal="center" vertical="center"/>
    </xf>
    <xf numFmtId="164" fontId="74" fillId="7" borderId="2" xfId="14" applyNumberFormat="1" applyFont="1" applyFill="1" applyBorder="1" applyAlignment="1" applyProtection="1">
      <alignment horizontal="center" vertical="center"/>
    </xf>
    <xf numFmtId="0" fontId="88" fillId="7" borderId="2" xfId="0" applyFont="1" applyFill="1" applyBorder="1" applyProtection="1">
      <protection locked="0"/>
    </xf>
    <xf numFmtId="3" fontId="88" fillId="7" borderId="2" xfId="0" applyNumberFormat="1" applyFont="1" applyFill="1" applyBorder="1" applyProtection="1">
      <protection locked="0"/>
    </xf>
    <xf numFmtId="3" fontId="74" fillId="7" borderId="2" xfId="0" applyNumberFormat="1" applyFont="1" applyFill="1" applyBorder="1" applyAlignment="1" applyProtection="1">
      <alignment horizontal="center" vertical="center"/>
      <protection locked="0"/>
    </xf>
    <xf numFmtId="3" fontId="74" fillId="0" borderId="2" xfId="0" applyNumberFormat="1" applyFont="1" applyFill="1" applyBorder="1" applyAlignment="1" applyProtection="1">
      <alignment horizontal="center" vertical="center"/>
      <protection locked="0"/>
    </xf>
    <xf numFmtId="9" fontId="74" fillId="7" borderId="2" xfId="14" applyFont="1" applyFill="1" applyBorder="1" applyAlignment="1" applyProtection="1">
      <alignment horizontal="center" vertical="center"/>
      <protection locked="0"/>
    </xf>
    <xf numFmtId="164" fontId="74" fillId="7" borderId="2" xfId="14" applyNumberFormat="1" applyFont="1" applyFill="1" applyBorder="1" applyAlignment="1" applyProtection="1">
      <alignment horizontal="center" vertical="center"/>
      <protection locked="0"/>
    </xf>
    <xf numFmtId="9" fontId="74" fillId="0" borderId="2" xfId="14" applyFont="1" applyFill="1" applyBorder="1" applyAlignment="1" applyProtection="1">
      <alignment horizontal="center" vertical="center"/>
      <protection locked="0"/>
    </xf>
    <xf numFmtId="164" fontId="74" fillId="0" borderId="2" xfId="14" applyNumberFormat="1" applyFont="1" applyFill="1" applyBorder="1" applyAlignment="1" applyProtection="1">
      <alignment horizontal="center" vertical="center"/>
      <protection locked="0"/>
    </xf>
    <xf numFmtId="3" fontId="74" fillId="57" borderId="2" xfId="0" applyNumberFormat="1" applyFont="1" applyFill="1" applyBorder="1" applyAlignment="1" applyProtection="1">
      <alignment horizontal="center" vertical="center"/>
    </xf>
    <xf numFmtId="3" fontId="74" fillId="57" borderId="16" xfId="0" applyNumberFormat="1" applyFont="1" applyFill="1" applyBorder="1" applyAlignment="1" applyProtection="1">
      <alignment horizontal="center" vertical="center"/>
    </xf>
    <xf numFmtId="0" fontId="89" fillId="7" borderId="2" xfId="0" applyFont="1" applyFill="1" applyBorder="1" applyProtection="1">
      <protection locked="0"/>
    </xf>
    <xf numFmtId="0" fontId="90" fillId="7" borderId="2" xfId="0" applyFont="1" applyFill="1" applyBorder="1" applyAlignment="1" applyProtection="1">
      <alignment horizontal="left" vertical="center" wrapText="1"/>
      <protection locked="0"/>
    </xf>
    <xf numFmtId="0" fontId="90" fillId="7" borderId="2" xfId="0" applyFont="1" applyFill="1" applyBorder="1" applyProtection="1">
      <protection locked="0"/>
    </xf>
    <xf numFmtId="3" fontId="90" fillId="7" borderId="2" xfId="0" applyNumberFormat="1" applyFont="1" applyFill="1" applyBorder="1" applyProtection="1">
      <protection locked="0"/>
    </xf>
    <xf numFmtId="3" fontId="91" fillId="7" borderId="2" xfId="0" applyNumberFormat="1" applyFont="1" applyFill="1" applyBorder="1" applyAlignment="1" applyProtection="1">
      <alignment horizontal="center" vertical="center"/>
      <protection locked="0"/>
    </xf>
    <xf numFmtId="164" fontId="91" fillId="7" borderId="2" xfId="14" applyNumberFormat="1" applyFont="1" applyFill="1" applyBorder="1" applyAlignment="1" applyProtection="1">
      <alignment horizontal="center" vertical="center"/>
      <protection locked="0"/>
    </xf>
    <xf numFmtId="0" fontId="89" fillId="0" borderId="0" xfId="0" applyFont="1" applyProtection="1">
      <protection locked="0"/>
    </xf>
    <xf numFmtId="3" fontId="73" fillId="0" borderId="2" xfId="0" applyNumberFormat="1" applyFont="1" applyBorder="1" applyAlignment="1" applyProtection="1">
      <alignment horizontal="center" vertical="center"/>
      <protection locked="0"/>
    </xf>
    <xf numFmtId="3" fontId="72" fillId="0" borderId="2" xfId="13" applyNumberFormat="1" applyFont="1" applyFill="1" applyBorder="1" applyAlignment="1" applyProtection="1">
      <alignment horizontal="left" vertical="center" wrapText="1"/>
      <protection locked="0"/>
    </xf>
    <xf numFmtId="0" fontId="92" fillId="0" borderId="2" xfId="0" applyFont="1" applyBorder="1" applyAlignment="1" applyProtection="1">
      <alignment horizontal="center" vertical="center"/>
    </xf>
    <xf numFmtId="0" fontId="12" fillId="7" borderId="2" xfId="5" applyFont="1" applyFill="1" applyBorder="1" applyAlignment="1" applyProtection="1">
      <alignment horizontal="center" vertical="center" wrapText="1"/>
      <protection locked="0"/>
    </xf>
    <xf numFmtId="0" fontId="13" fillId="0" borderId="0" xfId="5" applyFont="1" applyBorder="1" applyAlignment="1" applyProtection="1">
      <alignment horizontal="left" wrapText="1"/>
    </xf>
    <xf numFmtId="0" fontId="87" fillId="0" borderId="0" xfId="0" applyFont="1" applyAlignment="1" applyProtection="1">
      <alignment horizontal="left" vertical="center" wrapText="1"/>
    </xf>
    <xf numFmtId="0" fontId="13" fillId="0" borderId="0" xfId="5" applyFont="1" applyFill="1" applyBorder="1" applyAlignment="1" applyProtection="1">
      <alignment horizontal="left" wrapText="1"/>
    </xf>
    <xf numFmtId="0" fontId="13" fillId="0" borderId="0" xfId="5" applyFont="1" applyBorder="1" applyAlignment="1" applyProtection="1">
      <alignment horizontal="left" vertical="center" wrapText="1"/>
    </xf>
    <xf numFmtId="0" fontId="13" fillId="0" borderId="0" xfId="5" applyFont="1" applyFill="1" applyBorder="1" applyAlignment="1" applyProtection="1">
      <alignment horizontal="left" wrapText="1"/>
    </xf>
    <xf numFmtId="0" fontId="92" fillId="0" borderId="2" xfId="0" applyFont="1" applyBorder="1" applyAlignment="1" applyProtection="1">
      <alignment horizontal="center" vertical="center" wrapText="1"/>
    </xf>
    <xf numFmtId="0" fontId="69" fillId="7" borderId="21" xfId="5" applyFont="1" applyFill="1" applyBorder="1" applyAlignment="1" applyProtection="1">
      <alignment horizontal="center" vertical="center" wrapText="1"/>
    </xf>
    <xf numFmtId="3" fontId="72" fillId="51" borderId="2" xfId="13" applyNumberFormat="1" applyFont="1" applyFill="1" applyBorder="1" applyAlignment="1" applyProtection="1">
      <alignment horizontal="center" vertical="center"/>
      <protection locked="0"/>
    </xf>
    <xf numFmtId="3" fontId="53" fillId="7" borderId="0" xfId="0" applyNumberFormat="1" applyFont="1" applyFill="1" applyBorder="1" applyProtection="1">
      <protection locked="0"/>
    </xf>
    <xf numFmtId="164" fontId="82" fillId="7" borderId="3" xfId="5" applyNumberFormat="1" applyFont="1" applyFill="1" applyBorder="1" applyAlignment="1" applyProtection="1">
      <alignment horizontal="center" vertical="center" wrapText="1"/>
      <protection locked="0"/>
    </xf>
    <xf numFmtId="10" fontId="8" fillId="7" borderId="0" xfId="5" applyNumberFormat="1" applyFont="1" applyFill="1" applyAlignment="1" applyProtection="1"/>
    <xf numFmtId="4" fontId="8" fillId="7" borderId="0" xfId="5" applyNumberFormat="1" applyFont="1" applyFill="1" applyAlignment="1" applyProtection="1">
      <alignment horizontal="right" vertical="center"/>
    </xf>
    <xf numFmtId="0" fontId="13" fillId="7" borderId="0" xfId="5" applyFont="1" applyFill="1" applyBorder="1" applyAlignment="1" applyProtection="1">
      <alignment horizontal="left" vertical="center" wrapText="1"/>
    </xf>
    <xf numFmtId="0" fontId="87" fillId="7" borderId="0" xfId="0" applyFont="1" applyFill="1" applyAlignment="1" applyProtection="1">
      <alignment horizontal="left" vertical="center" wrapText="1"/>
    </xf>
    <xf numFmtId="0" fontId="13" fillId="7" borderId="0" xfId="5" applyFont="1" applyFill="1" applyBorder="1" applyAlignment="1" applyProtection="1">
      <alignment horizontal="left" wrapText="1"/>
    </xf>
    <xf numFmtId="0" fontId="53" fillId="7" borderId="0" xfId="0" applyFont="1" applyFill="1" applyProtection="1"/>
    <xf numFmtId="0" fontId="13" fillId="7" borderId="0" xfId="5" applyFont="1" applyFill="1" applyBorder="1" applyAlignment="1" applyProtection="1">
      <alignment wrapText="1"/>
    </xf>
    <xf numFmtId="0" fontId="13" fillId="7" borderId="0" xfId="5" applyFont="1" applyFill="1" applyBorder="1" applyAlignment="1" applyProtection="1">
      <alignment horizontal="left" wrapText="1"/>
      <protection locked="0"/>
    </xf>
    <xf numFmtId="0" fontId="53" fillId="7" borderId="0" xfId="0" applyFont="1" applyFill="1" applyProtection="1">
      <protection locked="0"/>
    </xf>
    <xf numFmtId="0" fontId="53" fillId="7" borderId="0" xfId="0" applyFont="1" applyFill="1" applyBorder="1" applyProtection="1">
      <protection locked="0"/>
    </xf>
    <xf numFmtId="164" fontId="81" fillId="7" borderId="0" xfId="0" applyNumberFormat="1" applyFont="1" applyFill="1" applyProtection="1">
      <protection locked="0"/>
    </xf>
    <xf numFmtId="0" fontId="53" fillId="7" borderId="0" xfId="5" applyFont="1" applyFill="1" applyProtection="1"/>
    <xf numFmtId="0" fontId="13" fillId="7" borderId="0" xfId="5" applyFont="1" applyFill="1" applyBorder="1" applyAlignment="1" applyProtection="1">
      <alignment vertical="top" wrapText="1"/>
    </xf>
    <xf numFmtId="0" fontId="13" fillId="7" borderId="0" xfId="5" applyFont="1" applyFill="1" applyBorder="1" applyAlignment="1" applyProtection="1">
      <alignment horizontal="left" vertical="top" wrapText="1"/>
    </xf>
    <xf numFmtId="0" fontId="61" fillId="0" borderId="0" xfId="0" applyFont="1" applyFill="1" applyAlignment="1" applyProtection="1">
      <alignment horizontal="center"/>
      <protection locked="0"/>
    </xf>
    <xf numFmtId="164" fontId="91" fillId="7" borderId="2" xfId="0" applyNumberFormat="1" applyFont="1" applyFill="1" applyBorder="1" applyAlignment="1" applyProtection="1">
      <alignment horizontal="center" vertical="center"/>
      <protection locked="0"/>
    </xf>
    <xf numFmtId="164" fontId="69" fillId="7" borderId="2" xfId="0" applyNumberFormat="1" applyFont="1" applyFill="1" applyBorder="1" applyAlignment="1" applyProtection="1">
      <alignment horizontal="center" vertical="center"/>
      <protection locked="0"/>
    </xf>
    <xf numFmtId="164" fontId="69" fillId="0" borderId="2" xfId="0" applyNumberFormat="1" applyFont="1" applyFill="1" applyBorder="1" applyAlignment="1" applyProtection="1">
      <alignment horizontal="center" vertical="center"/>
      <protection locked="0"/>
    </xf>
    <xf numFmtId="0" fontId="94" fillId="3" borderId="13" xfId="5" applyFont="1" applyFill="1" applyBorder="1" applyAlignment="1" applyProtection="1">
      <alignment horizontal="center" vertical="center" wrapText="1"/>
      <protection locked="0"/>
    </xf>
    <xf numFmtId="0" fontId="94" fillId="3" borderId="17" xfId="5" applyFont="1" applyFill="1" applyBorder="1" applyAlignment="1" applyProtection="1">
      <alignment horizontal="center" vertical="center" wrapText="1"/>
      <protection locked="0"/>
    </xf>
    <xf numFmtId="0" fontId="94" fillId="3" borderId="2" xfId="5" applyFont="1" applyFill="1" applyBorder="1" applyAlignment="1" applyProtection="1">
      <alignment horizontal="center" vertical="center" wrapText="1"/>
      <protection locked="0"/>
    </xf>
    <xf numFmtId="0" fontId="72" fillId="0" borderId="17" xfId="5" applyFont="1" applyFill="1" applyBorder="1" applyAlignment="1" applyProtection="1">
      <alignment horizontal="left" vertical="center" wrapText="1"/>
    </xf>
    <xf numFmtId="0" fontId="70" fillId="0" borderId="17" xfId="5" applyFont="1" applyFill="1" applyBorder="1" applyAlignment="1" applyProtection="1">
      <alignment horizontal="left" vertical="center" wrapText="1"/>
    </xf>
    <xf numFmtId="0" fontId="72" fillId="7" borderId="17" xfId="5" applyFont="1" applyFill="1" applyBorder="1" applyAlignment="1" applyProtection="1">
      <alignment horizontal="left" vertical="center" wrapText="1"/>
    </xf>
    <xf numFmtId="0" fontId="71" fillId="4" borderId="17" xfId="5" applyFont="1" applyFill="1" applyBorder="1" applyAlignment="1" applyProtection="1">
      <alignment horizontal="left" vertical="center" wrapText="1"/>
    </xf>
    <xf numFmtId="0" fontId="71" fillId="5" borderId="17" xfId="5" applyFont="1" applyFill="1" applyBorder="1" applyAlignment="1" applyProtection="1">
      <alignment horizontal="left" vertical="center" wrapText="1"/>
    </xf>
    <xf numFmtId="3" fontId="71" fillId="0" borderId="2" xfId="5" applyNumberFormat="1" applyFont="1" applyFill="1" applyBorder="1" applyAlignment="1" applyProtection="1">
      <alignment horizontal="center" vertical="center" wrapText="1"/>
    </xf>
    <xf numFmtId="164" fontId="74" fillId="5" borderId="2" xfId="5" applyNumberFormat="1" applyFont="1" applyFill="1" applyBorder="1" applyAlignment="1" applyProtection="1">
      <alignment horizontal="center" vertical="center" wrapText="1"/>
    </xf>
    <xf numFmtId="164" fontId="69" fillId="5" borderId="2" xfId="5" applyNumberFormat="1" applyFont="1" applyFill="1" applyBorder="1" applyAlignment="1" applyProtection="1">
      <alignment horizontal="center" vertical="center" wrapText="1"/>
    </xf>
    <xf numFmtId="3" fontId="74" fillId="5" borderId="2" xfId="5" applyNumberFormat="1" applyFont="1" applyFill="1" applyBorder="1" applyAlignment="1" applyProtection="1">
      <alignment horizontal="center" vertical="center" wrapText="1"/>
    </xf>
    <xf numFmtId="0" fontId="13" fillId="0" borderId="0" xfId="5" applyFont="1" applyFill="1" applyBorder="1" applyAlignment="1" applyProtection="1">
      <alignment horizontal="left" wrapText="1"/>
    </xf>
    <xf numFmtId="0" fontId="13" fillId="0" borderId="0" xfId="5" applyFont="1" applyBorder="1" applyAlignment="1" applyProtection="1">
      <alignment horizontal="left" vertical="center" wrapText="1"/>
    </xf>
    <xf numFmtId="9" fontId="91" fillId="7" borderId="2" xfId="0" applyNumberFormat="1" applyFont="1" applyFill="1" applyBorder="1" applyAlignment="1" applyProtection="1">
      <alignment horizontal="center" vertical="center"/>
      <protection locked="0"/>
    </xf>
    <xf numFmtId="9" fontId="69" fillId="7" borderId="2" xfId="0" applyNumberFormat="1" applyFont="1" applyFill="1" applyBorder="1" applyAlignment="1" applyProtection="1">
      <alignment horizontal="center" vertical="center"/>
      <protection locked="0"/>
    </xf>
    <xf numFmtId="9" fontId="69" fillId="0" borderId="2" xfId="0" applyNumberFormat="1" applyFont="1" applyFill="1" applyBorder="1" applyAlignment="1" applyProtection="1">
      <alignment horizontal="center" vertical="center"/>
      <protection locked="0"/>
    </xf>
    <xf numFmtId="9" fontId="71" fillId="0" borderId="2" xfId="5" applyNumberFormat="1" applyFont="1" applyFill="1" applyBorder="1" applyAlignment="1" applyProtection="1">
      <alignment horizontal="center" vertical="center" wrapText="1"/>
    </xf>
    <xf numFmtId="164" fontId="73" fillId="7" borderId="2" xfId="14" applyNumberFormat="1" applyFont="1" applyFill="1" applyBorder="1" applyAlignment="1" applyProtection="1">
      <alignment horizontal="center" vertical="center" wrapText="1"/>
    </xf>
    <xf numFmtId="0" fontId="13" fillId="0" borderId="0" xfId="5" applyFont="1" applyBorder="1" applyAlignment="1" applyProtection="1">
      <alignment horizontal="left" wrapText="1"/>
    </xf>
    <xf numFmtId="10" fontId="8" fillId="0" borderId="2" xfId="5" applyNumberFormat="1" applyFont="1" applyFill="1" applyBorder="1" applyAlignment="1" applyProtection="1">
      <alignment horizontal="left" vertical="center" wrapText="1"/>
      <protection locked="0"/>
    </xf>
    <xf numFmtId="0" fontId="92" fillId="0" borderId="2" xfId="0" applyFont="1" applyBorder="1" applyAlignment="1" applyProtection="1">
      <alignment horizontal="left" vertical="center"/>
    </xf>
    <xf numFmtId="0" fontId="13" fillId="0" borderId="0" xfId="5" applyFont="1" applyBorder="1" applyAlignment="1" applyProtection="1">
      <alignment horizontal="left" wrapText="1"/>
    </xf>
    <xf numFmtId="0" fontId="13" fillId="0" borderId="0" xfId="5" applyFont="1" applyFill="1" applyBorder="1" applyAlignment="1" applyProtection="1">
      <alignment horizontal="left" wrapText="1"/>
    </xf>
    <xf numFmtId="0" fontId="87" fillId="0" borderId="0" xfId="0" applyFont="1" applyAlignment="1" applyProtection="1">
      <alignment horizontal="left" vertical="center" wrapText="1"/>
    </xf>
    <xf numFmtId="3" fontId="73" fillId="51" borderId="2" xfId="0" applyNumberFormat="1" applyFont="1" applyFill="1" applyBorder="1" applyAlignment="1" applyProtection="1">
      <alignment horizontal="center" vertical="center"/>
    </xf>
    <xf numFmtId="0" fontId="13" fillId="0" borderId="0" xfId="0" applyFont="1" applyProtection="1"/>
    <xf numFmtId="0" fontId="87" fillId="0" borderId="0" xfId="0" applyFont="1" applyAlignment="1" applyProtection="1">
      <alignment horizontal="left" vertical="center" wrapText="1"/>
    </xf>
    <xf numFmtId="3" fontId="85" fillId="0" borderId="20" xfId="0" applyNumberFormat="1" applyFont="1" applyBorder="1" applyAlignment="1" applyProtection="1">
      <alignment horizontal="center" vertical="center"/>
    </xf>
    <xf numFmtId="3" fontId="85" fillId="0" borderId="2" xfId="0" applyNumberFormat="1" applyFont="1" applyBorder="1" applyAlignment="1" applyProtection="1">
      <alignment horizontal="center" vertical="center"/>
    </xf>
    <xf numFmtId="3" fontId="9" fillId="57" borderId="16" xfId="5" applyNumberFormat="1" applyFont="1" applyFill="1" applyBorder="1" applyAlignment="1" applyProtection="1">
      <alignment horizontal="center" vertical="center" wrapText="1"/>
    </xf>
    <xf numFmtId="3" fontId="74" fillId="7" borderId="16" xfId="0" applyNumberFormat="1" applyFont="1" applyFill="1" applyBorder="1" applyAlignment="1" applyProtection="1">
      <alignment horizontal="center" vertical="center"/>
    </xf>
    <xf numFmtId="0" fontId="9" fillId="57" borderId="16" xfId="5" applyFont="1" applyFill="1" applyBorder="1" applyAlignment="1" applyProtection="1">
      <alignment horizontal="center" vertical="center" wrapText="1"/>
    </xf>
    <xf numFmtId="0" fontId="9" fillId="55" borderId="16" xfId="5" applyFont="1" applyFill="1" applyBorder="1" applyAlignment="1" applyProtection="1">
      <alignment horizontal="center" vertical="center" wrapText="1"/>
    </xf>
    <xf numFmtId="0" fontId="72" fillId="51" borderId="17" xfId="5" applyFont="1" applyFill="1" applyBorder="1" applyAlignment="1" applyProtection="1">
      <alignment horizontal="left" vertical="center" wrapText="1"/>
    </xf>
    <xf numFmtId="0" fontId="72" fillId="51" borderId="2" xfId="5" applyFont="1" applyFill="1" applyBorder="1" applyAlignment="1" applyProtection="1">
      <alignment horizontal="center" vertical="center" wrapText="1"/>
    </xf>
    <xf numFmtId="0" fontId="12" fillId="0" borderId="2" xfId="0" applyFont="1" applyFill="1" applyBorder="1" applyAlignment="1" applyProtection="1">
      <alignment horizontal="left" vertical="center" wrapText="1"/>
    </xf>
    <xf numFmtId="164" fontId="9" fillId="0" borderId="2" xfId="5" applyNumberFormat="1" applyFont="1" applyFill="1" applyBorder="1" applyAlignment="1" applyProtection="1">
      <alignment horizontal="center" vertical="center" wrapText="1"/>
    </xf>
    <xf numFmtId="3" fontId="9" fillId="0" borderId="16" xfId="5" applyNumberFormat="1" applyFont="1" applyFill="1" applyBorder="1" applyAlignment="1" applyProtection="1">
      <alignment horizontal="center" vertical="center" wrapText="1"/>
    </xf>
    <xf numFmtId="0" fontId="69" fillId="0" borderId="2" xfId="0" applyFont="1" applyFill="1" applyBorder="1" applyAlignment="1" applyProtection="1">
      <alignment horizontal="left" vertical="center" wrapText="1"/>
    </xf>
    <xf numFmtId="0" fontId="88" fillId="0" borderId="2" xfId="0" applyFont="1" applyFill="1" applyBorder="1" applyAlignment="1" applyProtection="1">
      <alignment horizontal="right" vertical="center" wrapText="1"/>
      <protection locked="0"/>
    </xf>
    <xf numFmtId="3" fontId="88" fillId="0" borderId="2" xfId="5" applyNumberFormat="1" applyFont="1" applyFill="1" applyBorder="1" applyAlignment="1" applyProtection="1">
      <alignment horizontal="center" vertical="center" wrapText="1"/>
    </xf>
    <xf numFmtId="164" fontId="88" fillId="0" borderId="2" xfId="5" applyNumberFormat="1" applyFont="1" applyFill="1" applyBorder="1" applyAlignment="1" applyProtection="1">
      <alignment horizontal="center" vertical="center" wrapText="1"/>
    </xf>
    <xf numFmtId="3" fontId="88" fillId="0" borderId="16" xfId="5" applyNumberFormat="1" applyFont="1" applyFill="1" applyBorder="1" applyAlignment="1" applyProtection="1">
      <alignment horizontal="center" vertical="center" wrapText="1"/>
    </xf>
    <xf numFmtId="3" fontId="83" fillId="0" borderId="2" xfId="0" applyNumberFormat="1" applyFont="1" applyFill="1" applyBorder="1" applyAlignment="1">
      <alignment horizontal="center" vertical="center"/>
    </xf>
    <xf numFmtId="3" fontId="84" fillId="0" borderId="2" xfId="0" applyNumberFormat="1" applyFont="1" applyFill="1" applyBorder="1" applyAlignment="1">
      <alignment horizontal="center" vertical="center"/>
    </xf>
    <xf numFmtId="0" fontId="9" fillId="3" borderId="14" xfId="5" applyFont="1" applyFill="1" applyBorder="1" applyAlignment="1" applyProtection="1">
      <alignment horizontal="center" vertical="center" wrapText="1"/>
    </xf>
    <xf numFmtId="0" fontId="9" fillId="3" borderId="15" xfId="5" applyFont="1" applyFill="1" applyBorder="1" applyAlignment="1" applyProtection="1">
      <alignment horizontal="center" vertical="center" wrapText="1"/>
    </xf>
    <xf numFmtId="0" fontId="9" fillId="3" borderId="19" xfId="5" applyFont="1" applyFill="1" applyBorder="1" applyAlignment="1" applyProtection="1">
      <alignment horizontal="left" vertical="center" wrapText="1"/>
    </xf>
    <xf numFmtId="0" fontId="9" fillId="3" borderId="12" xfId="5" applyFont="1" applyFill="1" applyBorder="1" applyAlignment="1" applyProtection="1">
      <alignment horizontal="left" vertical="center" wrapText="1"/>
    </xf>
    <xf numFmtId="0" fontId="96" fillId="0" borderId="0" xfId="0" applyFont="1"/>
    <xf numFmtId="0" fontId="9" fillId="51" borderId="2" xfId="5" applyFont="1" applyFill="1" applyBorder="1" applyAlignment="1" applyProtection="1">
      <alignment horizontal="center" vertical="center" wrapText="1"/>
    </xf>
    <xf numFmtId="49" fontId="9" fillId="51" borderId="2" xfId="5" applyNumberFormat="1" applyFont="1" applyFill="1" applyBorder="1" applyAlignment="1" applyProtection="1">
      <alignment horizontal="center" vertical="center" wrapText="1"/>
    </xf>
    <xf numFmtId="0" fontId="9" fillId="51" borderId="16" xfId="5" applyFont="1" applyFill="1" applyBorder="1" applyAlignment="1" applyProtection="1">
      <alignment horizontal="center" vertical="center" wrapText="1"/>
    </xf>
    <xf numFmtId="0" fontId="9" fillId="51" borderId="17" xfId="5" applyFont="1" applyFill="1" applyBorder="1" applyAlignment="1" applyProtection="1">
      <alignment horizontal="center" vertical="center" wrapText="1"/>
    </xf>
    <xf numFmtId="0" fontId="88" fillId="51" borderId="2" xfId="5" applyFont="1" applyFill="1" applyBorder="1" applyAlignment="1" applyProtection="1">
      <alignment horizontal="center" vertical="center" wrapText="1"/>
    </xf>
    <xf numFmtId="49" fontId="88" fillId="51" borderId="2" xfId="5" applyNumberFormat="1" applyFont="1" applyFill="1" applyBorder="1" applyAlignment="1" applyProtection="1">
      <alignment horizontal="center" vertical="center" wrapText="1"/>
    </xf>
    <xf numFmtId="0" fontId="88" fillId="51" borderId="16" xfId="5" applyFont="1" applyFill="1" applyBorder="1" applyAlignment="1" applyProtection="1">
      <alignment horizontal="center" vertical="center" wrapText="1"/>
    </xf>
    <xf numFmtId="0" fontId="88" fillId="51" borderId="17" xfId="5" applyFont="1" applyFill="1" applyBorder="1" applyAlignment="1" applyProtection="1">
      <alignment horizontal="center" vertical="center" wrapText="1"/>
    </xf>
    <xf numFmtId="164" fontId="72" fillId="0" borderId="2" xfId="14" applyNumberFormat="1" applyFont="1" applyFill="1" applyBorder="1" applyAlignment="1" applyProtection="1">
      <alignment horizontal="center" vertical="center"/>
    </xf>
    <xf numFmtId="3" fontId="70" fillId="0" borderId="2" xfId="0" applyNumberFormat="1" applyFont="1" applyFill="1" applyBorder="1" applyAlignment="1" applyProtection="1">
      <alignment horizontal="center" vertical="center"/>
    </xf>
    <xf numFmtId="3" fontId="72" fillId="0" borderId="2" xfId="0" applyNumberFormat="1" applyFont="1" applyFill="1" applyBorder="1" applyAlignment="1">
      <alignment horizontal="center" vertical="center"/>
    </xf>
    <xf numFmtId="164" fontId="0" fillId="0" borderId="0" xfId="14" applyNumberFormat="1" applyFont="1"/>
    <xf numFmtId="0" fontId="92" fillId="0" borderId="2" xfId="0" applyFont="1" applyBorder="1" applyAlignment="1" applyProtection="1">
      <alignment horizontal="left" vertical="center" wrapText="1"/>
    </xf>
    <xf numFmtId="3" fontId="97" fillId="0" borderId="2" xfId="0" applyNumberFormat="1" applyFont="1" applyFill="1" applyBorder="1" applyAlignment="1" applyProtection="1">
      <alignment horizontal="center" vertical="center"/>
    </xf>
    <xf numFmtId="0" fontId="72" fillId="51" borderId="1" xfId="5" applyFont="1" applyFill="1" applyBorder="1" applyAlignment="1" applyProtection="1">
      <alignment horizontal="left" vertical="center" wrapText="1"/>
    </xf>
    <xf numFmtId="0" fontId="72" fillId="51" borderId="2" xfId="5" applyFont="1" applyFill="1" applyBorder="1" applyAlignment="1" applyProtection="1">
      <alignment horizontal="left" vertical="center" wrapText="1"/>
    </xf>
    <xf numFmtId="3" fontId="72" fillId="51" borderId="2" xfId="5" applyNumberFormat="1" applyFont="1" applyFill="1" applyBorder="1" applyAlignment="1" applyProtection="1">
      <alignment horizontal="center" vertical="center" wrapText="1"/>
    </xf>
    <xf numFmtId="3" fontId="69" fillId="51" borderId="2" xfId="0" applyNumberFormat="1" applyFont="1" applyFill="1" applyBorder="1" applyAlignment="1" applyProtection="1">
      <alignment horizontal="center" vertical="center"/>
    </xf>
    <xf numFmtId="164" fontId="73" fillId="51" borderId="2" xfId="14" applyNumberFormat="1" applyFont="1" applyFill="1" applyBorder="1" applyAlignment="1" applyProtection="1">
      <alignment horizontal="center" vertical="center"/>
    </xf>
    <xf numFmtId="164" fontId="72" fillId="51" borderId="2" xfId="5" applyNumberFormat="1" applyFont="1" applyFill="1" applyBorder="1" applyAlignment="1" applyProtection="1">
      <alignment horizontal="center" vertical="center" wrapText="1"/>
    </xf>
    <xf numFmtId="3" fontId="72" fillId="51" borderId="16" xfId="5" applyNumberFormat="1" applyFont="1" applyFill="1" applyBorder="1" applyAlignment="1" applyProtection="1">
      <alignment horizontal="center" vertical="center" wrapText="1"/>
    </xf>
    <xf numFmtId="3" fontId="83" fillId="51" borderId="2" xfId="0" applyNumberFormat="1" applyFont="1" applyFill="1" applyBorder="1" applyAlignment="1">
      <alignment horizontal="center" vertical="center"/>
    </xf>
    <xf numFmtId="3" fontId="84" fillId="51" borderId="2" xfId="0" applyNumberFormat="1" applyFont="1" applyFill="1" applyBorder="1" applyAlignment="1">
      <alignment horizontal="center" vertical="center"/>
    </xf>
    <xf numFmtId="3" fontId="72" fillId="51" borderId="2" xfId="5" applyNumberFormat="1" applyFont="1" applyFill="1" applyBorder="1" applyAlignment="1" applyProtection="1">
      <alignment horizontal="center" vertical="center"/>
    </xf>
    <xf numFmtId="3" fontId="72" fillId="51" borderId="16" xfId="5" applyNumberFormat="1" applyFont="1" applyFill="1" applyBorder="1" applyAlignment="1" applyProtection="1">
      <alignment horizontal="center" vertical="center"/>
    </xf>
    <xf numFmtId="0" fontId="70" fillId="51" borderId="1" xfId="5" applyFont="1" applyFill="1" applyBorder="1" applyAlignment="1" applyProtection="1">
      <alignment horizontal="left" vertical="center" wrapText="1"/>
    </xf>
    <xf numFmtId="0" fontId="70" fillId="51" borderId="17" xfId="5" applyFont="1" applyFill="1" applyBorder="1" applyAlignment="1" applyProtection="1">
      <alignment horizontal="left" vertical="center" wrapText="1"/>
    </xf>
    <xf numFmtId="0" fontId="70" fillId="51" borderId="2" xfId="5" applyFont="1" applyFill="1" applyBorder="1" applyAlignment="1" applyProtection="1">
      <alignment horizontal="left" vertical="center" wrapText="1"/>
    </xf>
    <xf numFmtId="0" fontId="70" fillId="51" borderId="2" xfId="5" applyFont="1" applyFill="1" applyBorder="1" applyAlignment="1" applyProtection="1">
      <alignment horizontal="center" vertical="center" wrapText="1"/>
    </xf>
    <xf numFmtId="3" fontId="70" fillId="51" borderId="2" xfId="5" applyNumberFormat="1" applyFont="1" applyFill="1" applyBorder="1" applyAlignment="1" applyProtection="1">
      <alignment horizontal="center" vertical="center" wrapText="1"/>
    </xf>
    <xf numFmtId="164" fontId="69" fillId="51" borderId="2" xfId="14" applyNumberFormat="1" applyFont="1" applyFill="1" applyBorder="1" applyAlignment="1" applyProtection="1">
      <alignment horizontal="center" vertical="center"/>
    </xf>
    <xf numFmtId="164" fontId="70" fillId="51" borderId="2" xfId="5" applyNumberFormat="1" applyFont="1" applyFill="1" applyBorder="1" applyAlignment="1" applyProtection="1">
      <alignment horizontal="center" vertical="center" wrapText="1"/>
    </xf>
    <xf numFmtId="3" fontId="70" fillId="51" borderId="16" xfId="5" applyNumberFormat="1" applyFont="1" applyFill="1" applyBorder="1" applyAlignment="1" applyProtection="1">
      <alignment horizontal="center" vertical="center" wrapText="1"/>
    </xf>
    <xf numFmtId="4" fontId="70" fillId="51" borderId="2" xfId="5" applyNumberFormat="1" applyFont="1" applyFill="1" applyBorder="1" applyAlignment="1" applyProtection="1">
      <alignment horizontal="center" vertical="center" wrapText="1"/>
    </xf>
    <xf numFmtId="3" fontId="72" fillId="51" borderId="2" xfId="13" applyNumberFormat="1" applyFont="1" applyFill="1" applyBorder="1" applyAlignment="1" applyProtection="1">
      <alignment horizontal="center" vertical="center"/>
    </xf>
    <xf numFmtId="3" fontId="72" fillId="51" borderId="16" xfId="13" applyNumberFormat="1" applyFont="1" applyFill="1" applyBorder="1" applyAlignment="1" applyProtection="1">
      <alignment horizontal="center" vertical="center"/>
    </xf>
    <xf numFmtId="0" fontId="80" fillId="0" borderId="1" xfId="5" applyFont="1" applyFill="1" applyBorder="1" applyAlignment="1" applyProtection="1">
      <alignment horizontal="left" vertical="center" wrapText="1"/>
    </xf>
    <xf numFmtId="0" fontId="80" fillId="0" borderId="17" xfId="5" applyFont="1" applyFill="1" applyBorder="1" applyAlignment="1" applyProtection="1">
      <alignment horizontal="left" vertical="center" wrapText="1"/>
    </xf>
    <xf numFmtId="0" fontId="80" fillId="0" borderId="2" xfId="5" applyFont="1" applyFill="1" applyBorder="1" applyAlignment="1" applyProtection="1">
      <alignment horizontal="left" vertical="center" wrapText="1"/>
    </xf>
    <xf numFmtId="0" fontId="80" fillId="0" borderId="2" xfId="5" applyFont="1" applyFill="1" applyBorder="1" applyAlignment="1" applyProtection="1">
      <alignment horizontal="center" vertical="center" wrapText="1"/>
    </xf>
    <xf numFmtId="3" fontId="98" fillId="57" borderId="2" xfId="0" applyNumberFormat="1" applyFont="1" applyFill="1" applyBorder="1" applyAlignment="1" applyProtection="1">
      <alignment horizontal="center" vertical="center"/>
    </xf>
    <xf numFmtId="164" fontId="80" fillId="0" borderId="2" xfId="14" applyNumberFormat="1" applyFont="1" applyFill="1" applyBorder="1" applyAlignment="1" applyProtection="1">
      <alignment horizontal="center" vertical="center"/>
    </xf>
    <xf numFmtId="164" fontId="80" fillId="7" borderId="2" xfId="5" applyNumberFormat="1" applyFont="1" applyFill="1" applyBorder="1" applyAlignment="1" applyProtection="1">
      <alignment horizontal="center" vertical="center" wrapText="1"/>
    </xf>
    <xf numFmtId="3" fontId="80" fillId="0" borderId="16" xfId="5" applyNumberFormat="1" applyFont="1" applyFill="1" applyBorder="1" applyAlignment="1" applyProtection="1">
      <alignment horizontal="center" vertical="center" wrapText="1"/>
    </xf>
    <xf numFmtId="164" fontId="80" fillId="0" borderId="2" xfId="5" applyNumberFormat="1" applyFont="1" applyFill="1" applyBorder="1" applyAlignment="1" applyProtection="1">
      <alignment horizontal="center" vertical="center" wrapText="1"/>
    </xf>
    <xf numFmtId="3" fontId="80" fillId="57" borderId="2" xfId="0" applyNumberFormat="1" applyFont="1" applyFill="1" applyBorder="1" applyAlignment="1">
      <alignment horizontal="center" vertical="center"/>
    </xf>
    <xf numFmtId="3" fontId="80" fillId="0" borderId="2" xfId="0" applyNumberFormat="1" applyFont="1" applyBorder="1" applyAlignment="1">
      <alignment horizontal="center" vertical="center"/>
    </xf>
    <xf numFmtId="3" fontId="80" fillId="0" borderId="2" xfId="0" applyNumberFormat="1" applyFont="1" applyFill="1" applyBorder="1" applyAlignment="1" applyProtection="1">
      <alignment horizontal="center" vertical="center"/>
    </xf>
    <xf numFmtId="0" fontId="80" fillId="7" borderId="1" xfId="5" applyFont="1" applyFill="1" applyBorder="1" applyAlignment="1" applyProtection="1">
      <alignment horizontal="left" vertical="center" wrapText="1"/>
    </xf>
    <xf numFmtId="0" fontId="80" fillId="7" borderId="17" xfId="5" applyFont="1" applyFill="1" applyBorder="1" applyAlignment="1" applyProtection="1">
      <alignment horizontal="left" vertical="center" wrapText="1"/>
    </xf>
    <xf numFmtId="0" fontId="80" fillId="7" borderId="2" xfId="5" applyFont="1" applyFill="1" applyBorder="1" applyAlignment="1" applyProtection="1">
      <alignment horizontal="left" vertical="center" wrapText="1"/>
    </xf>
    <xf numFmtId="0" fontId="80" fillId="7" borderId="2" xfId="5" applyFont="1" applyFill="1" applyBorder="1" applyAlignment="1" applyProtection="1">
      <alignment horizontal="center" vertical="center" wrapText="1"/>
    </xf>
    <xf numFmtId="164" fontId="80" fillId="0" borderId="2" xfId="14" applyNumberFormat="1" applyFont="1" applyBorder="1" applyAlignment="1" applyProtection="1">
      <alignment horizontal="center" vertical="center"/>
    </xf>
    <xf numFmtId="3" fontId="80" fillId="0" borderId="2" xfId="13" applyNumberFormat="1" applyFont="1" applyFill="1" applyBorder="1" applyAlignment="1" applyProtection="1">
      <alignment horizontal="center" vertical="center"/>
    </xf>
    <xf numFmtId="3" fontId="80" fillId="0" borderId="16" xfId="13" applyNumberFormat="1" applyFont="1" applyFill="1" applyBorder="1" applyAlignment="1" applyProtection="1">
      <alignment horizontal="center" vertical="center"/>
    </xf>
    <xf numFmtId="0" fontId="98" fillId="0" borderId="1" xfId="5" applyFont="1" applyFill="1" applyBorder="1" applyAlignment="1" applyProtection="1">
      <alignment horizontal="left" vertical="center" wrapText="1"/>
    </xf>
    <xf numFmtId="0" fontId="98" fillId="0" borderId="17" xfId="5" applyFont="1" applyFill="1" applyBorder="1" applyAlignment="1" applyProtection="1">
      <alignment horizontal="left" vertical="center" wrapText="1"/>
    </xf>
    <xf numFmtId="0" fontId="98" fillId="0" borderId="2" xfId="5" applyFont="1" applyFill="1" applyBorder="1" applyAlignment="1" applyProtection="1">
      <alignment horizontal="left" vertical="center" wrapText="1"/>
    </xf>
    <xf numFmtId="0" fontId="98" fillId="0" borderId="2" xfId="5" applyFont="1" applyFill="1" applyBorder="1" applyAlignment="1" applyProtection="1">
      <alignment horizontal="center" vertical="center" wrapText="1"/>
    </xf>
    <xf numFmtId="3" fontId="98" fillId="0" borderId="2" xfId="5" applyNumberFormat="1" applyFont="1" applyFill="1" applyBorder="1" applyAlignment="1" applyProtection="1">
      <alignment horizontal="center" vertical="center" wrapText="1"/>
    </xf>
    <xf numFmtId="164" fontId="98" fillId="0" borderId="2" xfId="14" applyNumberFormat="1" applyFont="1" applyBorder="1" applyAlignment="1" applyProtection="1">
      <alignment horizontal="center" vertical="center"/>
    </xf>
    <xf numFmtId="164" fontId="98" fillId="0" borderId="2" xfId="5" applyNumberFormat="1" applyFont="1" applyFill="1" applyBorder="1" applyAlignment="1" applyProtection="1">
      <alignment horizontal="center" vertical="center" wrapText="1"/>
    </xf>
    <xf numFmtId="3" fontId="98" fillId="0" borderId="16" xfId="5" applyNumberFormat="1" applyFont="1" applyFill="1" applyBorder="1" applyAlignment="1" applyProtection="1">
      <alignment horizontal="center" vertical="center" wrapText="1"/>
    </xf>
    <xf numFmtId="4" fontId="98" fillId="0" borderId="2" xfId="5" applyNumberFormat="1" applyFont="1" applyFill="1" applyBorder="1" applyAlignment="1" applyProtection="1">
      <alignment horizontal="center" vertical="center" wrapText="1"/>
    </xf>
    <xf numFmtId="3" fontId="80" fillId="7" borderId="2" xfId="5" applyNumberFormat="1" applyFont="1" applyFill="1" applyBorder="1" applyAlignment="1" applyProtection="1">
      <alignment horizontal="center" vertical="center" wrapText="1"/>
    </xf>
    <xf numFmtId="3" fontId="99" fillId="57" borderId="2" xfId="0" applyNumberFormat="1" applyFont="1" applyFill="1" applyBorder="1" applyAlignment="1" applyProtection="1">
      <alignment horizontal="center" vertical="center"/>
    </xf>
    <xf numFmtId="164" fontId="97" fillId="0" borderId="2" xfId="14" applyNumberFormat="1" applyFont="1" applyBorder="1" applyAlignment="1" applyProtection="1">
      <alignment horizontal="center" vertical="center"/>
    </xf>
    <xf numFmtId="3" fontId="80" fillId="7" borderId="16" xfId="5" applyNumberFormat="1" applyFont="1" applyFill="1" applyBorder="1" applyAlignment="1" applyProtection="1">
      <alignment horizontal="center" vertical="center" wrapText="1"/>
    </xf>
    <xf numFmtId="3" fontId="97" fillId="57" borderId="2" xfId="0" applyNumberFormat="1" applyFont="1" applyFill="1" applyBorder="1" applyAlignment="1">
      <alignment horizontal="center" vertical="center"/>
    </xf>
    <xf numFmtId="3" fontId="97" fillId="0" borderId="2" xfId="0" applyNumberFormat="1" applyFont="1" applyBorder="1" applyAlignment="1">
      <alignment horizontal="center" vertical="center"/>
    </xf>
    <xf numFmtId="0" fontId="16" fillId="0" borderId="0" xfId="0" applyFont="1"/>
    <xf numFmtId="3" fontId="69" fillId="55" borderId="2" xfId="0" applyNumberFormat="1" applyFont="1" applyFill="1" applyBorder="1" applyAlignment="1" applyProtection="1">
      <alignment horizontal="center" vertical="center"/>
    </xf>
    <xf numFmtId="164" fontId="69" fillId="55" borderId="2" xfId="14" applyNumberFormat="1" applyFont="1" applyFill="1" applyBorder="1" applyAlignment="1" applyProtection="1">
      <alignment horizontal="center" vertical="center"/>
    </xf>
    <xf numFmtId="0" fontId="72" fillId="55" borderId="1" xfId="5" applyFont="1" applyFill="1" applyBorder="1" applyAlignment="1" applyProtection="1">
      <alignment horizontal="left" vertical="center" wrapText="1"/>
    </xf>
    <xf numFmtId="0" fontId="72" fillId="55" borderId="17" xfId="5" applyFont="1" applyFill="1" applyBorder="1" applyAlignment="1" applyProtection="1">
      <alignment horizontal="left" vertical="center" wrapText="1"/>
    </xf>
    <xf numFmtId="0" fontId="72" fillId="55" borderId="2" xfId="5" applyFont="1" applyFill="1" applyBorder="1" applyAlignment="1" applyProtection="1">
      <alignment horizontal="left" vertical="center" wrapText="1"/>
    </xf>
    <xf numFmtId="0" fontId="72" fillId="55" borderId="2" xfId="5" applyFont="1" applyFill="1" applyBorder="1" applyAlignment="1" applyProtection="1">
      <alignment horizontal="center" vertical="center" wrapText="1"/>
    </xf>
    <xf numFmtId="3" fontId="72" fillId="55" borderId="2" xfId="5" applyNumberFormat="1" applyFont="1" applyFill="1" applyBorder="1" applyAlignment="1" applyProtection="1">
      <alignment horizontal="center" vertical="center"/>
    </xf>
    <xf numFmtId="164" fontId="73" fillId="55" borderId="2" xfId="14" applyNumberFormat="1" applyFont="1" applyFill="1" applyBorder="1" applyAlignment="1" applyProtection="1">
      <alignment horizontal="center" vertical="center"/>
    </xf>
    <xf numFmtId="164" fontId="72" fillId="55" borderId="2" xfId="5" applyNumberFormat="1" applyFont="1" applyFill="1" applyBorder="1" applyAlignment="1" applyProtection="1">
      <alignment horizontal="center" vertical="center" wrapText="1"/>
    </xf>
    <xf numFmtId="3" fontId="72" fillId="55" borderId="16" xfId="5" applyNumberFormat="1" applyFont="1" applyFill="1" applyBorder="1" applyAlignment="1" applyProtection="1">
      <alignment horizontal="center" vertical="center"/>
    </xf>
    <xf numFmtId="3" fontId="83" fillId="55" borderId="2" xfId="0" applyNumberFormat="1" applyFont="1" applyFill="1" applyBorder="1" applyAlignment="1">
      <alignment horizontal="center" vertical="center"/>
    </xf>
    <xf numFmtId="3" fontId="84" fillId="55" borderId="2" xfId="0" applyNumberFormat="1" applyFont="1" applyFill="1" applyBorder="1" applyAlignment="1">
      <alignment horizontal="center" vertical="center"/>
    </xf>
    <xf numFmtId="3" fontId="73" fillId="55" borderId="2" xfId="0" applyNumberFormat="1" applyFont="1" applyFill="1" applyBorder="1" applyAlignment="1" applyProtection="1">
      <alignment horizontal="center" vertical="center"/>
    </xf>
    <xf numFmtId="0" fontId="70" fillId="55" borderId="1" xfId="5" applyFont="1" applyFill="1" applyBorder="1" applyAlignment="1" applyProtection="1">
      <alignment horizontal="left" vertical="center" wrapText="1"/>
    </xf>
    <xf numFmtId="0" fontId="70" fillId="55" borderId="17" xfId="5" applyFont="1" applyFill="1" applyBorder="1" applyAlignment="1" applyProtection="1">
      <alignment horizontal="left" vertical="center" wrapText="1"/>
    </xf>
    <xf numFmtId="0" fontId="70" fillId="55" borderId="2" xfId="5" applyFont="1" applyFill="1" applyBorder="1" applyAlignment="1" applyProtection="1">
      <alignment horizontal="left" vertical="center" wrapText="1"/>
    </xf>
    <xf numFmtId="0" fontId="70" fillId="55" borderId="2" xfId="5" applyFont="1" applyFill="1" applyBorder="1" applyAlignment="1" applyProtection="1">
      <alignment horizontal="center" vertical="center" wrapText="1"/>
    </xf>
    <xf numFmtId="3" fontId="70" fillId="55" borderId="2" xfId="5" applyNumberFormat="1" applyFont="1" applyFill="1" applyBorder="1" applyAlignment="1" applyProtection="1">
      <alignment horizontal="center" vertical="center" wrapText="1"/>
    </xf>
    <xf numFmtId="3" fontId="70" fillId="55" borderId="16" xfId="5" applyNumberFormat="1" applyFont="1" applyFill="1" applyBorder="1" applyAlignment="1" applyProtection="1">
      <alignment horizontal="center" vertical="center" wrapText="1"/>
    </xf>
    <xf numFmtId="4" fontId="70" fillId="55" borderId="2" xfId="5" applyNumberFormat="1" applyFont="1" applyFill="1" applyBorder="1" applyAlignment="1" applyProtection="1">
      <alignment horizontal="center" vertical="center" wrapText="1"/>
    </xf>
    <xf numFmtId="3" fontId="72" fillId="55" borderId="16" xfId="5" applyNumberFormat="1" applyFont="1" applyFill="1" applyBorder="1" applyAlignment="1" applyProtection="1">
      <alignment horizontal="center" vertical="center" wrapText="1"/>
    </xf>
    <xf numFmtId="3" fontId="72" fillId="55" borderId="2" xfId="5" applyNumberFormat="1" applyFont="1" applyFill="1" applyBorder="1" applyAlignment="1" applyProtection="1">
      <alignment horizontal="center" vertical="center" wrapText="1"/>
    </xf>
    <xf numFmtId="3" fontId="72" fillId="55" borderId="2" xfId="13" applyNumberFormat="1" applyFont="1" applyFill="1" applyBorder="1" applyAlignment="1" applyProtection="1">
      <alignment horizontal="center" vertical="center"/>
    </xf>
    <xf numFmtId="3" fontId="72" fillId="55" borderId="16" xfId="13" applyNumberFormat="1" applyFont="1" applyFill="1" applyBorder="1" applyAlignment="1" applyProtection="1">
      <alignment horizontal="center" vertical="center"/>
    </xf>
    <xf numFmtId="0" fontId="72" fillId="62" borderId="1" xfId="5" applyFont="1" applyFill="1" applyBorder="1" applyAlignment="1" applyProtection="1">
      <alignment horizontal="left" vertical="center" wrapText="1"/>
    </xf>
    <xf numFmtId="0" fontId="72" fillId="62" borderId="17" xfId="5" applyFont="1" applyFill="1" applyBorder="1" applyAlignment="1" applyProtection="1">
      <alignment horizontal="left" vertical="center" wrapText="1"/>
    </xf>
    <xf numFmtId="0" fontId="72" fillId="62" borderId="2" xfId="5" applyFont="1" applyFill="1" applyBorder="1" applyAlignment="1" applyProtection="1">
      <alignment horizontal="left" vertical="center" wrapText="1"/>
    </xf>
    <xf numFmtId="0" fontId="72" fillId="62" borderId="2" xfId="5" applyFont="1" applyFill="1" applyBorder="1" applyAlignment="1" applyProtection="1">
      <alignment horizontal="center" vertical="center" wrapText="1"/>
    </xf>
    <xf numFmtId="3" fontId="72" fillId="62" borderId="2" xfId="13" applyNumberFormat="1" applyFont="1" applyFill="1" applyBorder="1" applyAlignment="1" applyProtection="1">
      <alignment horizontal="center" vertical="center"/>
    </xf>
    <xf numFmtId="3" fontId="69" fillId="62" borderId="2" xfId="0" applyNumberFormat="1" applyFont="1" applyFill="1" applyBorder="1" applyAlignment="1" applyProtection="1">
      <alignment horizontal="center" vertical="center"/>
    </xf>
    <xf numFmtId="164" fontId="73" fillId="62" borderId="2" xfId="14" applyNumberFormat="1" applyFont="1" applyFill="1" applyBorder="1" applyAlignment="1" applyProtection="1">
      <alignment horizontal="center" vertical="center"/>
    </xf>
    <xf numFmtId="164" fontId="70" fillId="62" borderId="2" xfId="5" applyNumberFormat="1" applyFont="1" applyFill="1" applyBorder="1" applyAlignment="1" applyProtection="1">
      <alignment horizontal="center" vertical="center" wrapText="1"/>
    </xf>
    <xf numFmtId="3" fontId="72" fillId="62" borderId="16" xfId="13" applyNumberFormat="1" applyFont="1" applyFill="1" applyBorder="1" applyAlignment="1" applyProtection="1">
      <alignment horizontal="center" vertical="center"/>
    </xf>
    <xf numFmtId="164" fontId="72" fillId="62" borderId="2" xfId="5" applyNumberFormat="1" applyFont="1" applyFill="1" applyBorder="1" applyAlignment="1" applyProtection="1">
      <alignment horizontal="center" vertical="center" wrapText="1"/>
    </xf>
    <xf numFmtId="3" fontId="83" fillId="62" borderId="2" xfId="0" applyNumberFormat="1" applyFont="1" applyFill="1" applyBorder="1" applyAlignment="1">
      <alignment horizontal="center" vertical="center"/>
    </xf>
    <xf numFmtId="3" fontId="84" fillId="62" borderId="2" xfId="0" applyNumberFormat="1" applyFont="1" applyFill="1" applyBorder="1" applyAlignment="1">
      <alignment horizontal="center" vertical="center"/>
    </xf>
    <xf numFmtId="3" fontId="73" fillId="62" borderId="2" xfId="0" applyNumberFormat="1" applyFont="1" applyFill="1" applyBorder="1" applyAlignment="1" applyProtection="1">
      <alignment horizontal="center" vertical="center"/>
    </xf>
    <xf numFmtId="0" fontId="72" fillId="63" borderId="1" xfId="5" applyFont="1" applyFill="1" applyBorder="1" applyAlignment="1" applyProtection="1">
      <alignment horizontal="left" vertical="center" wrapText="1"/>
    </xf>
    <xf numFmtId="0" fontId="72" fillId="63" borderId="17" xfId="5" applyFont="1" applyFill="1" applyBorder="1" applyAlignment="1" applyProtection="1">
      <alignment horizontal="left" vertical="center" wrapText="1"/>
    </xf>
    <xf numFmtId="0" fontId="72" fillId="63" borderId="2" xfId="5" applyFont="1" applyFill="1" applyBorder="1" applyAlignment="1" applyProtection="1">
      <alignment horizontal="left" vertical="center" wrapText="1"/>
    </xf>
    <xf numFmtId="0" fontId="72" fillId="63" borderId="2" xfId="5" applyFont="1" applyFill="1" applyBorder="1" applyAlignment="1" applyProtection="1">
      <alignment horizontal="center" vertical="center" wrapText="1"/>
    </xf>
    <xf numFmtId="3" fontId="72" fillId="63" borderId="2" xfId="13" applyNumberFormat="1" applyFont="1" applyFill="1" applyBorder="1" applyAlignment="1" applyProtection="1">
      <alignment horizontal="center" vertical="center"/>
    </xf>
    <xf numFmtId="3" fontId="69" fillId="63" borderId="2" xfId="0" applyNumberFormat="1" applyFont="1" applyFill="1" applyBorder="1" applyAlignment="1" applyProtection="1">
      <alignment horizontal="center" vertical="center"/>
    </xf>
    <xf numFmtId="164" fontId="73" fillId="63" borderId="2" xfId="14" applyNumberFormat="1" applyFont="1" applyFill="1" applyBorder="1" applyAlignment="1" applyProtection="1">
      <alignment horizontal="center" vertical="center"/>
    </xf>
    <xf numFmtId="164" fontId="70" fillId="63" borderId="2" xfId="5" applyNumberFormat="1" applyFont="1" applyFill="1" applyBorder="1" applyAlignment="1" applyProtection="1">
      <alignment horizontal="center" vertical="center" wrapText="1"/>
    </xf>
    <xf numFmtId="3" fontId="72" fillId="63" borderId="16" xfId="13" applyNumberFormat="1" applyFont="1" applyFill="1" applyBorder="1" applyAlignment="1" applyProtection="1">
      <alignment horizontal="center" vertical="center"/>
    </xf>
    <xf numFmtId="164" fontId="72" fillId="63" borderId="2" xfId="5" applyNumberFormat="1" applyFont="1" applyFill="1" applyBorder="1" applyAlignment="1" applyProtection="1">
      <alignment horizontal="center" vertical="center" wrapText="1"/>
    </xf>
    <xf numFmtId="3" fontId="83" fillId="63" borderId="2" xfId="0" applyNumberFormat="1" applyFont="1" applyFill="1" applyBorder="1" applyAlignment="1">
      <alignment horizontal="center" vertical="center"/>
    </xf>
    <xf numFmtId="3" fontId="84" fillId="63" borderId="2" xfId="0" applyNumberFormat="1" applyFont="1" applyFill="1" applyBorder="1" applyAlignment="1">
      <alignment horizontal="center" vertical="center"/>
    </xf>
    <xf numFmtId="3" fontId="73" fillId="63" borderId="2" xfId="0" applyNumberFormat="1" applyFont="1" applyFill="1" applyBorder="1" applyAlignment="1" applyProtection="1">
      <alignment horizontal="center" vertical="center"/>
    </xf>
    <xf numFmtId="3" fontId="97" fillId="51" borderId="2" xfId="0" applyNumberFormat="1" applyFont="1" applyFill="1" applyBorder="1" applyAlignment="1" applyProtection="1">
      <alignment horizontal="center" vertical="center"/>
    </xf>
    <xf numFmtId="0" fontId="72" fillId="64" borderId="1" xfId="5" applyFont="1" applyFill="1" applyBorder="1" applyAlignment="1" applyProtection="1">
      <alignment horizontal="left" vertical="center" wrapText="1"/>
    </xf>
    <xf numFmtId="0" fontId="72" fillId="64" borderId="17" xfId="5" applyFont="1" applyFill="1" applyBorder="1" applyAlignment="1" applyProtection="1">
      <alignment horizontal="left" vertical="center" wrapText="1"/>
    </xf>
    <xf numFmtId="0" fontId="72" fillId="64" borderId="2" xfId="5" applyFont="1" applyFill="1" applyBorder="1" applyAlignment="1" applyProtection="1">
      <alignment horizontal="left" vertical="center" wrapText="1"/>
    </xf>
    <xf numFmtId="0" fontId="72" fillId="64" borderId="2" xfId="5" applyFont="1" applyFill="1" applyBorder="1" applyAlignment="1" applyProtection="1">
      <alignment horizontal="center" vertical="center" wrapText="1"/>
    </xf>
    <xf numFmtId="3" fontId="69" fillId="64" borderId="2" xfId="0" applyNumberFormat="1" applyFont="1" applyFill="1" applyBorder="1" applyAlignment="1" applyProtection="1">
      <alignment horizontal="center" vertical="center"/>
    </xf>
    <xf numFmtId="164" fontId="73" fillId="64" borderId="2" xfId="14" applyNumberFormat="1" applyFont="1" applyFill="1" applyBorder="1" applyAlignment="1" applyProtection="1">
      <alignment horizontal="center" vertical="center"/>
    </xf>
    <xf numFmtId="164" fontId="72" fillId="64" borderId="2" xfId="5" applyNumberFormat="1" applyFont="1" applyFill="1" applyBorder="1" applyAlignment="1" applyProtection="1">
      <alignment horizontal="center" vertical="center" wrapText="1"/>
    </xf>
    <xf numFmtId="3" fontId="83" fillId="64" borderId="2" xfId="0" applyNumberFormat="1" applyFont="1" applyFill="1" applyBorder="1" applyAlignment="1">
      <alignment horizontal="center" vertical="center"/>
    </xf>
    <xf numFmtId="3" fontId="84" fillId="64" borderId="2" xfId="0" applyNumberFormat="1" applyFont="1" applyFill="1" applyBorder="1" applyAlignment="1">
      <alignment horizontal="center" vertical="center"/>
    </xf>
    <xf numFmtId="3" fontId="73" fillId="64" borderId="2" xfId="0" applyNumberFormat="1" applyFont="1" applyFill="1" applyBorder="1" applyAlignment="1" applyProtection="1">
      <alignment horizontal="center" vertical="center"/>
    </xf>
    <xf numFmtId="3" fontId="72" fillId="62" borderId="2" xfId="5" applyNumberFormat="1" applyFont="1" applyFill="1" applyBorder="1" applyAlignment="1" applyProtection="1">
      <alignment horizontal="center" vertical="center" wrapText="1"/>
    </xf>
    <xf numFmtId="3" fontId="72" fillId="62" borderId="16" xfId="5" applyNumberFormat="1" applyFont="1" applyFill="1" applyBorder="1" applyAlignment="1" applyProtection="1">
      <alignment horizontal="center" vertical="center" wrapText="1"/>
    </xf>
    <xf numFmtId="3" fontId="72" fillId="64" borderId="2" xfId="13" applyNumberFormat="1" applyFont="1" applyFill="1" applyBorder="1" applyAlignment="1" applyProtection="1">
      <alignment horizontal="center" vertical="center"/>
    </xf>
    <xf numFmtId="164" fontId="70" fillId="64" borderId="2" xfId="5" applyNumberFormat="1" applyFont="1" applyFill="1" applyBorder="1" applyAlignment="1" applyProtection="1">
      <alignment horizontal="center" vertical="center" wrapText="1"/>
    </xf>
    <xf numFmtId="3" fontId="72" fillId="64" borderId="16" xfId="13" applyNumberFormat="1" applyFont="1" applyFill="1" applyBorder="1" applyAlignment="1" applyProtection="1">
      <alignment horizontal="center" vertical="center"/>
    </xf>
    <xf numFmtId="3" fontId="72" fillId="64" borderId="16" xfId="5" applyNumberFormat="1" applyFont="1" applyFill="1" applyBorder="1" applyAlignment="1" applyProtection="1">
      <alignment horizontal="center" vertical="center"/>
    </xf>
    <xf numFmtId="0" fontId="8" fillId="65" borderId="2" xfId="5" applyFont="1" applyFill="1" applyBorder="1" applyAlignment="1" applyProtection="1">
      <alignment horizontal="left" vertical="center" wrapText="1"/>
      <protection locked="0"/>
    </xf>
    <xf numFmtId="0" fontId="72" fillId="65" borderId="2" xfId="5" applyFont="1" applyFill="1" applyBorder="1" applyAlignment="1" applyProtection="1">
      <alignment horizontal="center" vertical="center" wrapText="1"/>
    </xf>
    <xf numFmtId="0" fontId="8" fillId="65" borderId="2" xfId="5" applyFont="1" applyFill="1" applyBorder="1" applyAlignment="1" applyProtection="1">
      <alignment horizontal="center" vertical="center" wrapText="1"/>
      <protection locked="0"/>
    </xf>
    <xf numFmtId="3" fontId="72" fillId="65" borderId="2" xfId="5" applyNumberFormat="1" applyFont="1" applyFill="1" applyBorder="1" applyAlignment="1" applyProtection="1">
      <alignment horizontal="center" vertical="center" wrapText="1"/>
    </xf>
    <xf numFmtId="3" fontId="69" fillId="65" borderId="2" xfId="0" applyNumberFormat="1" applyFont="1" applyFill="1" applyBorder="1" applyAlignment="1" applyProtection="1">
      <alignment horizontal="center" vertical="center"/>
    </xf>
    <xf numFmtId="164" fontId="73" fillId="65" borderId="2" xfId="14" applyNumberFormat="1" applyFont="1" applyFill="1" applyBorder="1" applyAlignment="1" applyProtection="1">
      <alignment horizontal="center" vertical="center"/>
    </xf>
    <xf numFmtId="9" fontId="72" fillId="65" borderId="2" xfId="5" applyNumberFormat="1" applyFont="1" applyFill="1" applyBorder="1" applyAlignment="1" applyProtection="1">
      <alignment horizontal="center" vertical="center" wrapText="1"/>
    </xf>
    <xf numFmtId="3" fontId="72" fillId="65" borderId="16" xfId="5" applyNumberFormat="1" applyFont="1" applyFill="1" applyBorder="1" applyAlignment="1" applyProtection="1">
      <alignment horizontal="center" vertical="center" wrapText="1"/>
    </xf>
    <xf numFmtId="3" fontId="83" fillId="65" borderId="2" xfId="0" applyNumberFormat="1" applyFont="1" applyFill="1" applyBorder="1" applyAlignment="1">
      <alignment horizontal="center" vertical="center"/>
    </xf>
    <xf numFmtId="3" fontId="84" fillId="65" borderId="2" xfId="0" applyNumberFormat="1" applyFont="1" applyFill="1" applyBorder="1" applyAlignment="1">
      <alignment horizontal="center" vertical="center"/>
    </xf>
    <xf numFmtId="3" fontId="73" fillId="65" borderId="2" xfId="0" applyNumberFormat="1" applyFont="1" applyFill="1" applyBorder="1" applyAlignment="1" applyProtection="1">
      <alignment horizontal="center" vertical="center"/>
    </xf>
    <xf numFmtId="0" fontId="72" fillId="65" borderId="1" xfId="5" applyFont="1" applyFill="1" applyBorder="1" applyAlignment="1" applyProtection="1">
      <alignment horizontal="left" vertical="center" wrapText="1"/>
    </xf>
    <xf numFmtId="0" fontId="72" fillId="65" borderId="17" xfId="5" applyFont="1" applyFill="1" applyBorder="1" applyAlignment="1" applyProtection="1">
      <alignment horizontal="left" vertical="center" wrapText="1"/>
    </xf>
    <xf numFmtId="0" fontId="72" fillId="65" borderId="2" xfId="5" applyFont="1" applyFill="1" applyBorder="1" applyAlignment="1" applyProtection="1">
      <alignment horizontal="left" vertical="center" wrapText="1"/>
    </xf>
    <xf numFmtId="3" fontId="72" fillId="65" borderId="2" xfId="13" applyNumberFormat="1" applyFont="1" applyFill="1" applyBorder="1" applyAlignment="1" applyProtection="1">
      <alignment horizontal="center" vertical="center"/>
    </xf>
    <xf numFmtId="164" fontId="70" fillId="65" borderId="2" xfId="5" applyNumberFormat="1" applyFont="1" applyFill="1" applyBorder="1" applyAlignment="1" applyProtection="1">
      <alignment horizontal="center" vertical="center" wrapText="1"/>
    </xf>
    <xf numFmtId="3" fontId="72" fillId="65" borderId="16" xfId="13" applyNumberFormat="1" applyFont="1" applyFill="1" applyBorder="1" applyAlignment="1" applyProtection="1">
      <alignment horizontal="center" vertical="center"/>
    </xf>
    <xf numFmtId="164" fontId="72" fillId="65" borderId="2" xfId="5" applyNumberFormat="1" applyFont="1" applyFill="1" applyBorder="1" applyAlignment="1" applyProtection="1">
      <alignment horizontal="center" vertical="center" wrapText="1"/>
    </xf>
    <xf numFmtId="3" fontId="72" fillId="65" borderId="16" xfId="5" applyNumberFormat="1" applyFont="1" applyFill="1" applyBorder="1" applyAlignment="1" applyProtection="1">
      <alignment horizontal="center" vertical="center"/>
    </xf>
    <xf numFmtId="3" fontId="72" fillId="65" borderId="2" xfId="5" applyNumberFormat="1" applyFont="1" applyFill="1" applyBorder="1" applyAlignment="1" applyProtection="1">
      <alignment horizontal="center" vertical="center"/>
    </xf>
    <xf numFmtId="0" fontId="70" fillId="65" borderId="1" xfId="5" applyFont="1" applyFill="1" applyBorder="1" applyAlignment="1" applyProtection="1">
      <alignment horizontal="left" vertical="center" wrapText="1"/>
    </xf>
    <xf numFmtId="0" fontId="70" fillId="65" borderId="17" xfId="5" applyFont="1" applyFill="1" applyBorder="1" applyAlignment="1" applyProtection="1">
      <alignment horizontal="left" vertical="center" wrapText="1"/>
    </xf>
    <xf numFmtId="0" fontId="70" fillId="65" borderId="2" xfId="5" applyFont="1" applyFill="1" applyBorder="1" applyAlignment="1" applyProtection="1">
      <alignment horizontal="left" vertical="center" wrapText="1"/>
    </xf>
    <xf numFmtId="0" fontId="70" fillId="65" borderId="2" xfId="5" applyFont="1" applyFill="1" applyBorder="1" applyAlignment="1" applyProtection="1">
      <alignment horizontal="center" vertical="center" wrapText="1"/>
    </xf>
    <xf numFmtId="3" fontId="70" fillId="65" borderId="2" xfId="5" applyNumberFormat="1" applyFont="1" applyFill="1" applyBorder="1" applyAlignment="1" applyProtection="1">
      <alignment horizontal="center" vertical="center" wrapText="1"/>
    </xf>
    <xf numFmtId="164" fontId="69" fillId="65" borderId="2" xfId="14" applyNumberFormat="1" applyFont="1" applyFill="1" applyBorder="1" applyAlignment="1" applyProtection="1">
      <alignment horizontal="center" vertical="center"/>
    </xf>
    <xf numFmtId="3" fontId="70" fillId="65" borderId="16" xfId="5" applyNumberFormat="1" applyFont="1" applyFill="1" applyBorder="1" applyAlignment="1" applyProtection="1">
      <alignment horizontal="center" vertical="center" wrapText="1"/>
    </xf>
    <xf numFmtId="4" fontId="70" fillId="65" borderId="2" xfId="5" applyNumberFormat="1" applyFont="1" applyFill="1" applyBorder="1" applyAlignment="1" applyProtection="1">
      <alignment horizontal="center" vertical="center" wrapText="1"/>
    </xf>
    <xf numFmtId="0" fontId="72" fillId="66" borderId="1" xfId="5" applyFont="1" applyFill="1" applyBorder="1" applyAlignment="1" applyProtection="1">
      <alignment horizontal="left" vertical="center" wrapText="1"/>
    </xf>
    <xf numFmtId="0" fontId="72" fillId="66" borderId="17" xfId="5" applyFont="1" applyFill="1" applyBorder="1" applyAlignment="1" applyProtection="1">
      <alignment horizontal="left" vertical="center" wrapText="1"/>
    </xf>
    <xf numFmtId="0" fontId="72" fillId="66" borderId="2" xfId="5" applyFont="1" applyFill="1" applyBorder="1" applyAlignment="1" applyProtection="1">
      <alignment horizontal="left" vertical="center" wrapText="1"/>
    </xf>
    <xf numFmtId="0" fontId="72" fillId="66" borderId="2" xfId="5" applyFont="1" applyFill="1" applyBorder="1" applyAlignment="1" applyProtection="1">
      <alignment horizontal="center" vertical="center" wrapText="1"/>
    </xf>
    <xf numFmtId="3" fontId="72" fillId="66" borderId="2" xfId="5" applyNumberFormat="1" applyFont="1" applyFill="1" applyBorder="1" applyAlignment="1" applyProtection="1">
      <alignment horizontal="center" vertical="center" wrapText="1"/>
    </xf>
    <xf numFmtId="3" fontId="69" fillId="66" borderId="2" xfId="0" applyNumberFormat="1" applyFont="1" applyFill="1" applyBorder="1" applyAlignment="1" applyProtection="1">
      <alignment horizontal="center" vertical="center"/>
    </xf>
    <xf numFmtId="164" fontId="73" fillId="66" borderId="2" xfId="14" applyNumberFormat="1" applyFont="1" applyFill="1" applyBorder="1" applyAlignment="1" applyProtection="1">
      <alignment horizontal="center" vertical="center"/>
    </xf>
    <xf numFmtId="164" fontId="72" fillId="66" borderId="2" xfId="5" applyNumberFormat="1" applyFont="1" applyFill="1" applyBorder="1" applyAlignment="1" applyProtection="1">
      <alignment horizontal="center" vertical="center" wrapText="1"/>
    </xf>
    <xf numFmtId="3" fontId="72" fillId="66" borderId="16" xfId="5" applyNumberFormat="1" applyFont="1" applyFill="1" applyBorder="1" applyAlignment="1" applyProtection="1">
      <alignment horizontal="center" vertical="center" wrapText="1"/>
    </xf>
    <xf numFmtId="3" fontId="83" fillId="66" borderId="2" xfId="0" applyNumberFormat="1" applyFont="1" applyFill="1" applyBorder="1" applyAlignment="1">
      <alignment horizontal="center" vertical="center"/>
    </xf>
    <xf numFmtId="3" fontId="84" fillId="66" borderId="2" xfId="0" applyNumberFormat="1" applyFont="1" applyFill="1" applyBorder="1" applyAlignment="1">
      <alignment horizontal="center" vertical="center"/>
    </xf>
    <xf numFmtId="3" fontId="73" fillId="66" borderId="2" xfId="0" applyNumberFormat="1" applyFont="1" applyFill="1" applyBorder="1" applyAlignment="1" applyProtection="1">
      <alignment horizontal="center" vertical="center"/>
    </xf>
    <xf numFmtId="0" fontId="13" fillId="0" borderId="0" xfId="5" applyFont="1" applyBorder="1" applyAlignment="1" applyProtection="1">
      <alignment horizontal="left" wrapText="1"/>
    </xf>
    <xf numFmtId="0" fontId="13" fillId="0" borderId="0" xfId="0" applyFont="1" applyAlignment="1" applyProtection="1">
      <alignment horizontal="left" wrapText="1"/>
      <protection locked="0"/>
    </xf>
    <xf numFmtId="0" fontId="13" fillId="0" borderId="0" xfId="5" applyFont="1" applyFill="1" applyBorder="1" applyAlignment="1" applyProtection="1">
      <alignment horizontal="left" wrapText="1"/>
    </xf>
    <xf numFmtId="0" fontId="13" fillId="0" borderId="0" xfId="5" applyFont="1" applyFill="1" applyBorder="1" applyAlignment="1" applyProtection="1">
      <alignment horizontal="left"/>
    </xf>
    <xf numFmtId="0" fontId="72" fillId="0" borderId="3" xfId="5" applyFont="1" applyFill="1" applyBorder="1" applyAlignment="1" applyProtection="1">
      <alignment horizontal="center" vertical="center" wrapText="1"/>
    </xf>
    <xf numFmtId="0" fontId="72" fillId="7" borderId="3" xfId="5" applyFont="1" applyFill="1" applyBorder="1" applyAlignment="1" applyProtection="1">
      <alignment horizontal="center" vertical="center" wrapText="1"/>
    </xf>
    <xf numFmtId="1" fontId="70" fillId="4" borderId="2" xfId="5" applyNumberFormat="1" applyFont="1" applyFill="1" applyBorder="1" applyAlignment="1" applyProtection="1">
      <alignment horizontal="center" vertical="center" wrapText="1"/>
    </xf>
    <xf numFmtId="1" fontId="72" fillId="7" borderId="2" xfId="5" applyNumberFormat="1" applyFont="1" applyFill="1" applyBorder="1" applyAlignment="1" applyProtection="1">
      <alignment horizontal="center" vertical="center" wrapText="1"/>
    </xf>
    <xf numFmtId="1" fontId="73" fillId="7" borderId="2" xfId="5" applyNumberFormat="1" applyFont="1" applyFill="1" applyBorder="1" applyAlignment="1" applyProtection="1">
      <alignment horizontal="center" vertical="center" wrapText="1"/>
    </xf>
    <xf numFmtId="1" fontId="73" fillId="0" borderId="2" xfId="5" applyNumberFormat="1" applyFont="1" applyFill="1" applyBorder="1" applyAlignment="1" applyProtection="1">
      <alignment horizontal="center" vertical="center" wrapText="1"/>
    </xf>
    <xf numFmtId="0" fontId="9" fillId="3" borderId="22" xfId="5" applyFont="1" applyFill="1" applyBorder="1" applyAlignment="1" applyProtection="1">
      <alignment horizontal="center" vertical="center" wrapText="1"/>
    </xf>
    <xf numFmtId="3" fontId="9" fillId="3" borderId="15" xfId="5" applyNumberFormat="1" applyFont="1" applyFill="1" applyBorder="1" applyAlignment="1" applyProtection="1">
      <alignment horizontal="center" vertical="center" wrapText="1"/>
    </xf>
    <xf numFmtId="0" fontId="9" fillId="3" borderId="23" xfId="5" applyFont="1" applyFill="1" applyBorder="1" applyAlignment="1" applyProtection="1">
      <alignment horizontal="center" vertical="center" wrapText="1"/>
    </xf>
    <xf numFmtId="0" fontId="9" fillId="3" borderId="24" xfId="5" applyFont="1" applyFill="1" applyBorder="1" applyAlignment="1" applyProtection="1">
      <alignment horizontal="center" vertical="center" wrapText="1"/>
    </xf>
    <xf numFmtId="0" fontId="72" fillId="0" borderId="3" xfId="5" applyFont="1" applyFill="1" applyBorder="1" applyAlignment="1" applyProtection="1">
      <alignment horizontal="left" vertical="center" wrapText="1"/>
    </xf>
    <xf numFmtId="49" fontId="72" fillId="0" borderId="2" xfId="5" applyNumberFormat="1" applyFont="1" applyFill="1" applyBorder="1" applyAlignment="1" applyProtection="1">
      <alignment horizontal="center" vertical="center" wrapText="1"/>
    </xf>
    <xf numFmtId="1" fontId="72" fillId="7" borderId="3" xfId="5" applyNumberFormat="1" applyFont="1" applyFill="1" applyBorder="1" applyAlignment="1" applyProtection="1">
      <alignment horizontal="center" vertical="center" wrapText="1"/>
    </xf>
    <xf numFmtId="0" fontId="72" fillId="0" borderId="26" xfId="5" applyFont="1" applyFill="1" applyBorder="1" applyAlignment="1" applyProtection="1">
      <alignment horizontal="left" vertical="center" wrapText="1"/>
    </xf>
    <xf numFmtId="1" fontId="72" fillId="7" borderId="26" xfId="5" applyNumberFormat="1" applyFont="1" applyFill="1" applyBorder="1" applyAlignment="1" applyProtection="1">
      <alignment horizontal="center" vertical="center" wrapText="1"/>
    </xf>
    <xf numFmtId="0" fontId="72" fillId="0" borderId="26" xfId="5" applyFont="1" applyFill="1" applyBorder="1" applyAlignment="1" applyProtection="1">
      <alignment horizontal="center" vertical="center" wrapText="1"/>
    </xf>
    <xf numFmtId="0" fontId="71" fillId="4" borderId="25" xfId="5" applyFont="1" applyFill="1" applyBorder="1" applyAlignment="1" applyProtection="1">
      <alignment horizontal="left" vertical="center" wrapText="1"/>
    </xf>
    <xf numFmtId="0" fontId="71" fillId="4" borderId="3" xfId="5" applyFont="1" applyFill="1" applyBorder="1" applyAlignment="1" applyProtection="1">
      <alignment horizontal="left" vertical="center" wrapText="1"/>
    </xf>
    <xf numFmtId="0" fontId="71" fillId="4" borderId="3" xfId="5" applyFont="1" applyFill="1" applyBorder="1" applyAlignment="1" applyProtection="1">
      <alignment horizontal="center" vertical="center" wrapText="1"/>
    </xf>
    <xf numFmtId="0" fontId="72" fillId="7" borderId="27" xfId="5" applyFont="1" applyFill="1" applyBorder="1" applyAlignment="1" applyProtection="1">
      <alignment horizontal="left" vertical="center" wrapText="1"/>
    </xf>
    <xf numFmtId="0" fontId="72" fillId="7" borderId="27" xfId="5" applyFont="1" applyFill="1" applyBorder="1" applyAlignment="1" applyProtection="1">
      <alignment horizontal="center" vertical="center" wrapText="1"/>
    </xf>
    <xf numFmtId="0" fontId="72" fillId="0" borderId="27" xfId="5" applyFont="1" applyFill="1" applyBorder="1" applyAlignment="1" applyProtection="1">
      <alignment horizontal="center" vertical="center" wrapText="1"/>
    </xf>
    <xf numFmtId="1" fontId="72" fillId="7" borderId="27" xfId="5" applyNumberFormat="1" applyFont="1" applyFill="1" applyBorder="1" applyAlignment="1" applyProtection="1">
      <alignment horizontal="center" vertical="center" wrapText="1"/>
    </xf>
    <xf numFmtId="0" fontId="72" fillId="7" borderId="26" xfId="5" applyFont="1" applyFill="1" applyBorder="1" applyAlignment="1" applyProtection="1">
      <alignment horizontal="left" vertical="center" wrapText="1"/>
    </xf>
    <xf numFmtId="0" fontId="100" fillId="0" borderId="0" xfId="5" applyFont="1" applyBorder="1" applyAlignment="1" applyProtection="1">
      <alignment horizontal="center" wrapText="1"/>
      <protection locked="0"/>
    </xf>
    <xf numFmtId="0" fontId="72" fillId="7" borderId="25" xfId="5" applyFont="1" applyFill="1" applyBorder="1" applyAlignment="1" applyProtection="1">
      <alignment horizontal="left" vertical="center" wrapText="1"/>
    </xf>
    <xf numFmtId="0" fontId="72" fillId="7" borderId="3" xfId="5" applyFont="1" applyFill="1" applyBorder="1" applyAlignment="1" applyProtection="1">
      <alignment horizontal="left" vertical="center" wrapText="1"/>
    </xf>
    <xf numFmtId="1" fontId="72" fillId="0" borderId="3" xfId="5" applyNumberFormat="1" applyFont="1" applyFill="1" applyBorder="1" applyAlignment="1" applyProtection="1">
      <alignment horizontal="center" vertical="center" wrapText="1"/>
    </xf>
    <xf numFmtId="0" fontId="72" fillId="7" borderId="26" xfId="5" applyFont="1" applyFill="1" applyBorder="1" applyAlignment="1" applyProtection="1">
      <alignment horizontal="center" vertical="center" wrapText="1"/>
    </xf>
    <xf numFmtId="1" fontId="72" fillId="0" borderId="26" xfId="5" applyNumberFormat="1" applyFont="1" applyFill="1" applyBorder="1" applyAlignment="1" applyProtection="1">
      <alignment horizontal="center" vertical="center" wrapText="1"/>
    </xf>
    <xf numFmtId="1" fontId="73" fillId="0" borderId="3" xfId="5" applyNumberFormat="1" applyFont="1" applyFill="1" applyBorder="1" applyAlignment="1" applyProtection="1">
      <alignment horizontal="center" vertical="center" wrapText="1"/>
    </xf>
    <xf numFmtId="1" fontId="73" fillId="0" borderId="26" xfId="5" applyNumberFormat="1" applyFont="1" applyFill="1" applyBorder="1" applyAlignment="1" applyProtection="1">
      <alignment horizontal="center" vertical="center" wrapText="1"/>
    </xf>
    <xf numFmtId="0" fontId="72" fillId="0" borderId="25" xfId="5" applyFont="1" applyFill="1" applyBorder="1" applyAlignment="1" applyProtection="1">
      <alignment horizontal="left" vertical="center" wrapText="1"/>
    </xf>
    <xf numFmtId="0" fontId="13" fillId="0" borderId="0" xfId="5" applyFont="1" applyFill="1" applyBorder="1" applyAlignment="1" applyProtection="1">
      <alignment horizontal="left" wrapText="1"/>
    </xf>
    <xf numFmtId="0" fontId="13" fillId="0" borderId="0" xfId="0" applyFont="1" applyAlignment="1">
      <alignment horizontal="left" vertical="center" wrapText="1"/>
    </xf>
    <xf numFmtId="0" fontId="13" fillId="0" borderId="0" xfId="5" applyFont="1" applyBorder="1" applyAlignment="1" applyProtection="1">
      <alignment horizontal="left" wrapText="1"/>
    </xf>
    <xf numFmtId="0" fontId="59" fillId="0" borderId="0" xfId="5" applyFont="1" applyAlignment="1" applyProtection="1">
      <alignment horizontal="center"/>
      <protection locked="0"/>
    </xf>
    <xf numFmtId="0" fontId="57" fillId="0" borderId="0" xfId="5" applyFont="1" applyBorder="1" applyAlignment="1" applyProtection="1">
      <alignment horizontal="center"/>
      <protection locked="0"/>
    </xf>
    <xf numFmtId="0" fontId="12" fillId="7" borderId="2" xfId="5" applyFont="1" applyFill="1" applyBorder="1" applyAlignment="1" applyProtection="1">
      <alignment horizontal="center" vertical="center" wrapText="1"/>
      <protection locked="0"/>
    </xf>
    <xf numFmtId="0" fontId="87" fillId="0" borderId="0" xfId="0" applyFont="1" applyAlignment="1" applyProtection="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3" fillId="0" borderId="0" xfId="0" applyFont="1" applyFill="1" applyAlignment="1" applyProtection="1">
      <alignment horizontal="left" vertical="top" wrapText="1"/>
    </xf>
    <xf numFmtId="0" fontId="13" fillId="0" borderId="0" xfId="5" applyFont="1" applyBorder="1" applyAlignment="1" applyProtection="1">
      <alignment horizontal="left" vertical="top" wrapText="1"/>
    </xf>
    <xf numFmtId="0" fontId="13" fillId="0" borderId="0" xfId="0" applyFont="1" applyAlignment="1" applyProtection="1">
      <alignment horizontal="left" wrapText="1"/>
      <protection locked="0"/>
    </xf>
    <xf numFmtId="0" fontId="13" fillId="0" borderId="0" xfId="5" applyFont="1" applyFill="1" applyBorder="1" applyAlignment="1" applyProtection="1">
      <alignment horizontal="left"/>
    </xf>
    <xf numFmtId="0" fontId="102" fillId="0" borderId="0" xfId="5" applyFont="1" applyBorder="1" applyAlignment="1" applyProtection="1">
      <alignment horizontal="left" vertical="center" wrapText="1"/>
      <protection locked="0"/>
    </xf>
    <xf numFmtId="0" fontId="100" fillId="0" borderId="0" xfId="5" applyFont="1" applyBorder="1" applyAlignment="1" applyProtection="1">
      <alignment horizontal="center" wrapText="1"/>
      <protection locked="0"/>
    </xf>
    <xf numFmtId="0" fontId="101" fillId="0" borderId="0" xfId="5" applyFont="1" applyBorder="1" applyAlignment="1" applyProtection="1">
      <alignment horizontal="left" wrapText="1"/>
      <protection locked="0"/>
    </xf>
    <xf numFmtId="0" fontId="69" fillId="7" borderId="2" xfId="5" applyFont="1" applyFill="1" applyBorder="1" applyAlignment="1" applyProtection="1">
      <alignment horizontal="center" vertical="center" wrapText="1"/>
    </xf>
    <xf numFmtId="3" fontId="85" fillId="0" borderId="20" xfId="0" applyNumberFormat="1" applyFont="1" applyBorder="1" applyAlignment="1" applyProtection="1">
      <alignment horizontal="center" vertical="center"/>
    </xf>
    <xf numFmtId="3" fontId="85" fillId="0" borderId="0" xfId="0" applyNumberFormat="1" applyFont="1" applyBorder="1" applyAlignment="1" applyProtection="1">
      <alignment horizontal="center" vertical="center"/>
    </xf>
    <xf numFmtId="0" fontId="13" fillId="0" borderId="0" xfId="5" applyFont="1" applyFill="1" applyBorder="1" applyAlignment="1" applyProtection="1">
      <alignment horizontal="left" vertical="center" wrapText="1"/>
    </xf>
    <xf numFmtId="3" fontId="85" fillId="61" borderId="2" xfId="0" applyNumberFormat="1" applyFont="1" applyFill="1" applyBorder="1" applyAlignment="1" applyProtection="1">
      <alignment horizontal="center" vertical="center"/>
    </xf>
  </cellXfs>
  <cellStyles count="227">
    <cellStyle name="20% - Accent1 2" xfId="29"/>
    <cellStyle name="20% - Accent2 2" xfId="30"/>
    <cellStyle name="20% - Accent3 2" xfId="31"/>
    <cellStyle name="20% - Accent4 2" xfId="32"/>
    <cellStyle name="20% - Accent5 2" xfId="33"/>
    <cellStyle name="20% - Accent6 2" xfId="34"/>
    <cellStyle name="40% - Accent1 2" xfId="35"/>
    <cellStyle name="40% - Accent2 2" xfId="36"/>
    <cellStyle name="40% - Accent3 2" xfId="37"/>
    <cellStyle name="40% - Accent4 2" xfId="38"/>
    <cellStyle name="40% - Accent5 2" xfId="39"/>
    <cellStyle name="40% - Accent6 2" xfId="40"/>
    <cellStyle name="60% - Accent1 2" xfId="41"/>
    <cellStyle name="60% - Accent2 2" xfId="42"/>
    <cellStyle name="60% - Accent3 2" xfId="43"/>
    <cellStyle name="60% - Accent4 2" xfId="44"/>
    <cellStyle name="60% - Accent5 2" xfId="45"/>
    <cellStyle name="60% - Accent6 2" xfId="46"/>
    <cellStyle name="Accent1 - 20%" xfId="47"/>
    <cellStyle name="Accent1 - 40%" xfId="48"/>
    <cellStyle name="Accent1 - 60%" xfId="49"/>
    <cellStyle name="Accent2 - 20%" xfId="50"/>
    <cellStyle name="Accent2 - 40%" xfId="51"/>
    <cellStyle name="Accent2 - 60%" xfId="52"/>
    <cellStyle name="Accent3 - 20%" xfId="53"/>
    <cellStyle name="Accent3 - 40%" xfId="54"/>
    <cellStyle name="Accent3 - 60%" xfId="55"/>
    <cellStyle name="Accent4 - 20%" xfId="56"/>
    <cellStyle name="Accent4 - 40%" xfId="57"/>
    <cellStyle name="Accent4 - 60%" xfId="58"/>
    <cellStyle name="Accent5 - 20%" xfId="59"/>
    <cellStyle name="Accent5 - 40%" xfId="60"/>
    <cellStyle name="Accent5 - 60%" xfId="61"/>
    <cellStyle name="Accent6 - 20%" xfId="62"/>
    <cellStyle name="Accent6 - 40%" xfId="63"/>
    <cellStyle name="Accent6 - 60%" xfId="64"/>
    <cellStyle name="Aktivitāte" xfId="13"/>
    <cellStyle name="Bad 2" xfId="65"/>
    <cellStyle name="Check Cell 2" xfId="66"/>
    <cellStyle name="Comma 2" xfId="67"/>
    <cellStyle name="Comma 3" xfId="68"/>
    <cellStyle name="Comma 3 2" xfId="212"/>
    <cellStyle name="Comma 3 3" xfId="219"/>
    <cellStyle name="Emphasis 1" xfId="69"/>
    <cellStyle name="Emphasis 2" xfId="70"/>
    <cellStyle name="Emphasis 3" xfId="71"/>
    <cellStyle name="exo" xfId="72"/>
    <cellStyle name="Explanatory Text 2" xfId="73"/>
    <cellStyle name="Good 2" xfId="74"/>
    <cellStyle name="Heading 1 2" xfId="75"/>
    <cellStyle name="Heading 2 2" xfId="76"/>
    <cellStyle name="Heading 3 2" xfId="77"/>
    <cellStyle name="Heading 4 2" xfId="78"/>
    <cellStyle name="Koefic." xfId="79"/>
    <cellStyle name="Linked Cell 2" xfId="80"/>
    <cellStyle name="Normal" xfId="0" builtinId="0"/>
    <cellStyle name="Normal 10" xfId="1"/>
    <cellStyle name="Normal 10 2" xfId="19"/>
    <cellStyle name="Normal 11" xfId="81"/>
    <cellStyle name="Normal 12" xfId="2"/>
    <cellStyle name="Normal 12 2" xfId="20"/>
    <cellStyle name="Normal 13" xfId="16"/>
    <cellStyle name="Normal 13 2" xfId="210"/>
    <cellStyle name="Normal 13 3" xfId="217"/>
    <cellStyle name="Normal 14" xfId="3"/>
    <cellStyle name="Normal 14 2" xfId="21"/>
    <cellStyle name="Normal 15" xfId="4"/>
    <cellStyle name="Normal 15 2" xfId="22"/>
    <cellStyle name="Normal 16" xfId="209"/>
    <cellStyle name="Normal 16 2" xfId="216"/>
    <cellStyle name="Normal 16 3" xfId="223"/>
    <cellStyle name="Normal 17" xfId="225"/>
    <cellStyle name="Normal 18" xfId="226"/>
    <cellStyle name="Normal 2" xfId="15"/>
    <cellStyle name="Normal 2 10" xfId="83"/>
    <cellStyle name="Normal 2 11" xfId="84"/>
    <cellStyle name="Normal 2 12" xfId="85"/>
    <cellStyle name="Normal 2 13" xfId="86"/>
    <cellStyle name="Normal 2 14" xfId="87"/>
    <cellStyle name="Normal 2 15" xfId="88"/>
    <cellStyle name="Normal 2 16" xfId="89"/>
    <cellStyle name="Normal 2 17" xfId="90"/>
    <cellStyle name="Normal 2 18" xfId="91"/>
    <cellStyle name="Normal 2 19" xfId="92"/>
    <cellStyle name="Normal 2 2" xfId="5"/>
    <cellStyle name="Normal 2 2 2" xfId="93"/>
    <cellStyle name="Normal 2 2 3" xfId="94"/>
    <cellStyle name="Normal 2 2 4" xfId="95"/>
    <cellStyle name="Normal 2 2 5" xfId="96"/>
    <cellStyle name="Normal 2 2 6" xfId="97"/>
    <cellStyle name="Normal 2 2 7" xfId="98"/>
    <cellStyle name="Normal 2 20" xfId="99"/>
    <cellStyle name="Normal 2 21" xfId="100"/>
    <cellStyle name="Normal 2 22" xfId="101"/>
    <cellStyle name="Normal 2 23" xfId="102"/>
    <cellStyle name="Normal 2 24" xfId="103"/>
    <cellStyle name="Normal 2 25" xfId="104"/>
    <cellStyle name="Normal 2 26" xfId="105"/>
    <cellStyle name="Normal 2 27" xfId="106"/>
    <cellStyle name="Normal 2 28" xfId="107"/>
    <cellStyle name="Normal 2 29" xfId="108"/>
    <cellStyle name="Normal 2 3" xfId="6"/>
    <cellStyle name="Normal 2 3 2" xfId="109"/>
    <cellStyle name="Normal 2 30" xfId="110"/>
    <cellStyle name="Normal 2 31" xfId="111"/>
    <cellStyle name="Normal 2 31 2" xfId="214"/>
    <cellStyle name="Normal 2 31 3" xfId="221"/>
    <cellStyle name="Normal 2 32" xfId="112"/>
    <cellStyle name="Normal 2 33" xfId="82"/>
    <cellStyle name="Normal 2 33 2" xfId="213"/>
    <cellStyle name="Normal 2 33 3" xfId="220"/>
    <cellStyle name="Normal 2 34" xfId="28"/>
    <cellStyle name="Normal 2 4" xfId="113"/>
    <cellStyle name="Normal 2 5" xfId="114"/>
    <cellStyle name="Normal 2 6" xfId="115"/>
    <cellStyle name="Normal 2 7" xfId="116"/>
    <cellStyle name="Normal 2 8" xfId="117"/>
    <cellStyle name="Normal 2 9" xfId="118"/>
    <cellStyle name="Normal 3" xfId="12"/>
    <cellStyle name="Normal 3 2" xfId="119"/>
    <cellStyle name="Normal 3 3" xfId="120"/>
    <cellStyle name="Normal 3 4" xfId="121"/>
    <cellStyle name="Normal 3 5" xfId="122"/>
    <cellStyle name="Normal 4" xfId="7"/>
    <cellStyle name="Normal 4 2" xfId="123"/>
    <cellStyle name="Normal 4 3" xfId="124"/>
    <cellStyle name="Normal 5" xfId="8"/>
    <cellStyle name="Normal 5 2" xfId="125"/>
    <cellStyle name="Normal 5 3" xfId="23"/>
    <cellStyle name="Normal 6" xfId="9"/>
    <cellStyle name="Normal 6 2" xfId="24"/>
    <cellStyle name="Normal 7" xfId="10"/>
    <cellStyle name="Normal 7 2" xfId="25"/>
    <cellStyle name="Normal 8" xfId="18"/>
    <cellStyle name="Normal 9" xfId="11"/>
    <cellStyle name="Normal 9 2" xfId="26"/>
    <cellStyle name="Note 2" xfId="126"/>
    <cellStyle name="Parastais 13" xfId="127"/>
    <cellStyle name="Parastais 2" xfId="128"/>
    <cellStyle name="Parastais 2 2" xfId="129"/>
    <cellStyle name="Parastais 2 3" xfId="130"/>
    <cellStyle name="Parastais 2_FMRik_260209_marts_sad1II.variants" xfId="131"/>
    <cellStyle name="Parastais 3" xfId="132"/>
    <cellStyle name="Parastais 4" xfId="133"/>
    <cellStyle name="Parastais 5" xfId="134"/>
    <cellStyle name="Parastais 6" xfId="135"/>
    <cellStyle name="Parastais_FMLikp01_p05_221205_pap_afp_makp" xfId="136"/>
    <cellStyle name="Percent" xfId="14" builtinId="5"/>
    <cellStyle name="Percent 2" xfId="27"/>
    <cellStyle name="Percent 2 2" xfId="137"/>
    <cellStyle name="Percent 3" xfId="138"/>
    <cellStyle name="Percent 3 2" xfId="215"/>
    <cellStyle name="Percent 3 3" xfId="222"/>
    <cellStyle name="Percent 4" xfId="17"/>
    <cellStyle name="Percent 4 2" xfId="211"/>
    <cellStyle name="Percent 4 3" xfId="218"/>
    <cellStyle name="Pie??m." xfId="139"/>
    <cellStyle name="Prioritāte" xfId="224"/>
    <cellStyle name="SAPBEXaggData" xfId="140"/>
    <cellStyle name="SAPBEXaggData 2" xfId="141"/>
    <cellStyle name="SAPBEXaggDataEmph" xfId="142"/>
    <cellStyle name="SAPBEXaggDataEmph 2" xfId="143"/>
    <cellStyle name="SAPBEXaggItem" xfId="144"/>
    <cellStyle name="SAPBEXaggItem 2" xfId="145"/>
    <cellStyle name="SAPBEXaggItemX" xfId="146"/>
    <cellStyle name="SAPBEXaggItemX 2" xfId="147"/>
    <cellStyle name="SAPBEXchaText" xfId="148"/>
    <cellStyle name="SAPBEXchaText 2" xfId="149"/>
    <cellStyle name="SAPBEXexcBad7" xfId="150"/>
    <cellStyle name="SAPBEXexcBad8" xfId="151"/>
    <cellStyle name="SAPBEXexcBad9" xfId="152"/>
    <cellStyle name="SAPBEXexcCritical4" xfId="153"/>
    <cellStyle name="SAPBEXexcCritical5" xfId="154"/>
    <cellStyle name="SAPBEXexcCritical6" xfId="155"/>
    <cellStyle name="SAPBEXexcGood1" xfId="156"/>
    <cellStyle name="SAPBEXexcGood2" xfId="157"/>
    <cellStyle name="SAPBEXexcGood3" xfId="158"/>
    <cellStyle name="SAPBEXfilterDrill" xfId="159"/>
    <cellStyle name="SAPBEXfilterItem" xfId="160"/>
    <cellStyle name="SAPBEXfilterText" xfId="161"/>
    <cellStyle name="SAPBEXfilterText 2" xfId="162"/>
    <cellStyle name="SAPBEXformats" xfId="163"/>
    <cellStyle name="SAPBEXheaderItem" xfId="164"/>
    <cellStyle name="SAPBEXheaderText" xfId="165"/>
    <cellStyle name="SAPBEXheaderText 2" xfId="166"/>
    <cellStyle name="SAPBEXHLevel0" xfId="167"/>
    <cellStyle name="SAPBEXHLevel0 2" xfId="168"/>
    <cellStyle name="SAPBEXHLevel0X" xfId="169"/>
    <cellStyle name="SAPBEXHLevel0X 2" xfId="170"/>
    <cellStyle name="SAPBEXHLevel1" xfId="171"/>
    <cellStyle name="SAPBEXHLevel1 2" xfId="172"/>
    <cellStyle name="SAPBEXHLevel1X" xfId="173"/>
    <cellStyle name="SAPBEXHLevel1X 2" xfId="174"/>
    <cellStyle name="SAPBEXHLevel2" xfId="175"/>
    <cellStyle name="SAPBEXHLevel2 2" xfId="176"/>
    <cellStyle name="SAPBEXHLevel2X" xfId="177"/>
    <cellStyle name="SAPBEXHLevel2X 2" xfId="178"/>
    <cellStyle name="SAPBEXHLevel3" xfId="179"/>
    <cellStyle name="SAPBEXHLevel3 2" xfId="180"/>
    <cellStyle name="SAPBEXHLevel3X" xfId="181"/>
    <cellStyle name="SAPBEXHLevel3X 2" xfId="182"/>
    <cellStyle name="SAPBEXinputData" xfId="183"/>
    <cellStyle name="SAPBEXinputData 2" xfId="184"/>
    <cellStyle name="SAPBEXresData" xfId="185"/>
    <cellStyle name="SAPBEXresData 2" xfId="186"/>
    <cellStyle name="SAPBEXresDataEmph" xfId="187"/>
    <cellStyle name="SAPBEXresDataEmph 2" xfId="188"/>
    <cellStyle name="SAPBEXresItem" xfId="189"/>
    <cellStyle name="SAPBEXresItem 2" xfId="190"/>
    <cellStyle name="SAPBEXresItemX" xfId="191"/>
    <cellStyle name="SAPBEXresItemX 2" xfId="192"/>
    <cellStyle name="SAPBEXstdData" xfId="193"/>
    <cellStyle name="SAPBEXstdData 2" xfId="194"/>
    <cellStyle name="SAPBEXstdData_2009 g _150609" xfId="195"/>
    <cellStyle name="SAPBEXstdDataEmph" xfId="196"/>
    <cellStyle name="SAPBEXstdItem" xfId="197"/>
    <cellStyle name="SAPBEXstdItem 2" xfId="198"/>
    <cellStyle name="SAPBEXstdItem 3" xfId="199"/>
    <cellStyle name="SAPBEXstdItem_FMLikp03_081208_15_aprrez" xfId="200"/>
    <cellStyle name="SAPBEXstdItemX" xfId="201"/>
    <cellStyle name="SAPBEXstdItemX 2" xfId="202"/>
    <cellStyle name="SAPBEXtitle" xfId="203"/>
    <cellStyle name="SAPBEXundefined" xfId="204"/>
    <cellStyle name="Sheet Title" xfId="205"/>
    <cellStyle name="Stils 1" xfId="206"/>
    <cellStyle name="Style 1" xfId="207"/>
    <cellStyle name="V?st." xfId="208"/>
  </cellStyles>
  <dxfs count="0"/>
  <tableStyles count="0" defaultTableStyle="TableStyleMedium9" defaultPivotStyle="PivotStyleLight16"/>
  <colors>
    <mruColors>
      <color rgb="FFB6F7A7"/>
      <color rgb="FFA7CF7F"/>
      <color rgb="FFFFF6B7"/>
      <color rgb="FFFFFFCC"/>
      <color rgb="FFADBFA1"/>
      <color rgb="FFC5DFAB"/>
      <color rgb="FFB9F373"/>
      <color rgb="FFCCFF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DD228"/>
  <sheetViews>
    <sheetView topLeftCell="A4" zoomScale="50" zoomScaleNormal="50" zoomScaleSheetLayoutView="55" workbookViewId="0">
      <pane xSplit="3" ySplit="2" topLeftCell="D84" activePane="bottomRight" state="frozen"/>
      <selection activeCell="A4" sqref="A4"/>
      <selection pane="topRight" activeCell="D4" sqref="D4"/>
      <selection pane="bottomLeft" activeCell="A6" sqref="A6"/>
      <selection pane="bottomRight" activeCell="A89" sqref="A89:G89"/>
    </sheetView>
  </sheetViews>
  <sheetFormatPr defaultColWidth="9.140625" defaultRowHeight="17.25" outlineLevelRow="2" outlineLevelCol="1"/>
  <cols>
    <col min="1" max="1" width="17.28515625" style="117" customWidth="1"/>
    <col min="2" max="2" width="8.7109375" style="117" customWidth="1"/>
    <col min="3" max="3" width="40.28515625" style="188" customWidth="1"/>
    <col min="4" max="4" width="10.140625" style="117" customWidth="1"/>
    <col min="5" max="6" width="13.7109375" style="117" customWidth="1"/>
    <col min="7" max="7" width="18.7109375" style="117" customWidth="1"/>
    <col min="8" max="8" width="26.42578125" style="117" customWidth="1"/>
    <col min="9" max="9" width="18.7109375" style="117" customWidth="1"/>
    <col min="10" max="10" width="17.7109375" style="117" customWidth="1"/>
    <col min="11" max="11" width="17.140625" style="117" customWidth="1"/>
    <col min="12" max="13" width="16.42578125" style="117" customWidth="1" outlineLevel="1"/>
    <col min="14" max="14" width="24.5703125" style="117" customWidth="1"/>
    <col min="15" max="15" width="18.42578125" style="117" customWidth="1"/>
    <col min="16" max="16" width="21.5703125" style="182" customWidth="1"/>
    <col min="17" max="17" width="16.7109375" style="117" customWidth="1"/>
    <col min="18" max="18" width="21.5703125" style="117" customWidth="1" outlineLevel="1"/>
    <col min="19" max="19" width="16.42578125" style="287" customWidth="1"/>
    <col min="20" max="20" width="20" style="117" customWidth="1"/>
    <col min="21" max="21" width="20.28515625" style="182" customWidth="1"/>
    <col min="22" max="22" width="19.140625" style="117" customWidth="1"/>
    <col min="23" max="23" width="17.7109375" style="117" customWidth="1" outlineLevel="1"/>
    <col min="24" max="24" width="15.140625" style="287" customWidth="1"/>
    <col min="25" max="25" width="18.85546875" style="117" customWidth="1"/>
    <col min="26" max="26" width="21" style="117" customWidth="1" outlineLevel="1"/>
    <col min="27" max="27" width="19.7109375" style="117" customWidth="1" outlineLevel="1"/>
    <col min="28" max="28" width="22" style="117" customWidth="1" outlineLevel="1"/>
    <col min="29" max="29" width="19.7109375" style="117" customWidth="1" outlineLevel="1"/>
    <col min="30" max="32" width="19.7109375" style="117" customWidth="1"/>
    <col min="33" max="33" width="19.7109375" style="117" hidden="1" customWidth="1" outlineLevel="1"/>
    <col min="34" max="34" width="19.7109375" style="117" customWidth="1" collapsed="1"/>
    <col min="35" max="37" width="19.85546875" style="117" customWidth="1"/>
    <col min="38" max="38" width="16.85546875" style="117" hidden="1" customWidth="1" outlineLevel="1"/>
    <col min="39" max="39" width="16.140625" style="117" hidden="1" customWidth="1" outlineLevel="1"/>
    <col min="40" max="40" width="17.42578125" style="182" hidden="1" customWidth="1" outlineLevel="1"/>
    <col min="41" max="41" width="17.42578125" style="117" customWidth="1" collapsed="1"/>
    <col min="42" max="43" width="9.140625" style="117" customWidth="1"/>
    <col min="44" max="16384" width="9.140625" style="117"/>
  </cols>
  <sheetData>
    <row r="1" spans="1:41" ht="24">
      <c r="A1" s="566" t="s">
        <v>623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192"/>
    </row>
    <row r="2" spans="1:41" ht="20.25">
      <c r="A2" s="567" t="s">
        <v>624</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193"/>
    </row>
    <row r="3" spans="1:41" ht="18.75">
      <c r="A3" s="118"/>
      <c r="B3" s="118"/>
      <c r="C3" s="118"/>
      <c r="D3" s="118"/>
      <c r="E3" s="118"/>
      <c r="F3" s="118"/>
      <c r="G3" s="118"/>
      <c r="H3" s="118"/>
      <c r="I3" s="118"/>
      <c r="J3" s="119"/>
      <c r="K3" s="120"/>
      <c r="L3" s="120"/>
      <c r="M3" s="120"/>
      <c r="N3" s="119"/>
      <c r="O3" s="120"/>
      <c r="P3" s="121"/>
      <c r="Q3" s="119"/>
      <c r="R3" s="120"/>
      <c r="S3" s="277"/>
      <c r="T3" s="119"/>
      <c r="U3" s="122"/>
      <c r="V3" s="120"/>
      <c r="W3" s="120"/>
      <c r="X3" s="288"/>
      <c r="Y3" s="120"/>
      <c r="Z3" s="122"/>
      <c r="AA3" s="122"/>
      <c r="AB3" s="122"/>
      <c r="AC3" s="122"/>
      <c r="AD3" s="121"/>
      <c r="AE3" s="228"/>
      <c r="AF3" s="228"/>
      <c r="AG3" s="228"/>
      <c r="AH3" s="228"/>
      <c r="AI3" s="230"/>
      <c r="AJ3" s="230"/>
      <c r="AK3" s="230"/>
      <c r="AL3" s="230"/>
      <c r="AM3" s="230"/>
      <c r="AN3" s="230"/>
      <c r="AO3" s="230"/>
    </row>
    <row r="4" spans="1:41" ht="228.75" customHeight="1">
      <c r="A4" s="123" t="s">
        <v>80</v>
      </c>
      <c r="B4" s="123" t="s">
        <v>480</v>
      </c>
      <c r="C4" s="123" t="s">
        <v>81</v>
      </c>
      <c r="D4" s="124" t="s">
        <v>82</v>
      </c>
      <c r="E4" s="124" t="s">
        <v>306</v>
      </c>
      <c r="F4" s="124" t="s">
        <v>627</v>
      </c>
      <c r="G4" s="124" t="s">
        <v>469</v>
      </c>
      <c r="H4" s="125" t="s">
        <v>420</v>
      </c>
      <c r="I4" s="126" t="s">
        <v>643</v>
      </c>
      <c r="J4" s="126" t="s">
        <v>644</v>
      </c>
      <c r="K4" s="126" t="s">
        <v>645</v>
      </c>
      <c r="L4" s="126" t="s">
        <v>588</v>
      </c>
      <c r="M4" s="126" t="s">
        <v>586</v>
      </c>
      <c r="N4" s="126" t="s">
        <v>641</v>
      </c>
      <c r="O4" s="126" t="s">
        <v>642</v>
      </c>
      <c r="P4" s="72" t="s">
        <v>471</v>
      </c>
      <c r="Q4" s="72" t="s">
        <v>83</v>
      </c>
      <c r="R4" s="72" t="s">
        <v>338</v>
      </c>
      <c r="S4" s="72" t="s">
        <v>315</v>
      </c>
      <c r="T4" s="72" t="s">
        <v>368</v>
      </c>
      <c r="U4" s="72" t="s">
        <v>472</v>
      </c>
      <c r="V4" s="72" t="s">
        <v>84</v>
      </c>
      <c r="W4" s="72" t="s">
        <v>84</v>
      </c>
      <c r="X4" s="72" t="s">
        <v>85</v>
      </c>
      <c r="Y4" s="72" t="s">
        <v>369</v>
      </c>
      <c r="Z4" s="70" t="s">
        <v>473</v>
      </c>
      <c r="AA4" s="70" t="s">
        <v>474</v>
      </c>
      <c r="AB4" s="70" t="s">
        <v>475</v>
      </c>
      <c r="AC4" s="70" t="s">
        <v>304</v>
      </c>
      <c r="AD4" s="72" t="s">
        <v>320</v>
      </c>
      <c r="AE4" s="72" t="s">
        <v>476</v>
      </c>
      <c r="AF4" s="72" t="s">
        <v>604</v>
      </c>
      <c r="AG4" s="231" t="s">
        <v>604</v>
      </c>
      <c r="AH4" s="72" t="s">
        <v>614</v>
      </c>
      <c r="AI4" s="231" t="s">
        <v>382</v>
      </c>
      <c r="AJ4" s="231" t="s">
        <v>605</v>
      </c>
      <c r="AK4" s="72" t="s">
        <v>606</v>
      </c>
      <c r="AL4" s="84" t="s">
        <v>86</v>
      </c>
      <c r="AM4" s="84" t="s">
        <v>86</v>
      </c>
      <c r="AN4" s="84" t="s">
        <v>87</v>
      </c>
      <c r="AO4" s="72" t="s">
        <v>378</v>
      </c>
    </row>
    <row r="5" spans="1:41" ht="21" customHeight="1">
      <c r="A5" s="127">
        <v>1</v>
      </c>
      <c r="B5" s="128"/>
      <c r="C5" s="124">
        <v>2</v>
      </c>
      <c r="D5" s="124">
        <v>3</v>
      </c>
      <c r="E5" s="124">
        <v>4</v>
      </c>
      <c r="F5" s="124"/>
      <c r="G5" s="124">
        <v>5</v>
      </c>
      <c r="H5" s="124" t="s">
        <v>419</v>
      </c>
      <c r="I5" s="124" t="s">
        <v>366</v>
      </c>
      <c r="J5" s="124">
        <v>6</v>
      </c>
      <c r="K5" s="124" t="s">
        <v>365</v>
      </c>
      <c r="L5" s="124" t="s">
        <v>585</v>
      </c>
      <c r="M5" s="124" t="s">
        <v>587</v>
      </c>
      <c r="N5" s="124">
        <v>7</v>
      </c>
      <c r="O5" s="129" t="s">
        <v>576</v>
      </c>
      <c r="P5" s="71">
        <v>8</v>
      </c>
      <c r="Q5" s="71" t="s">
        <v>377</v>
      </c>
      <c r="R5" s="71"/>
      <c r="S5" s="71" t="s">
        <v>364</v>
      </c>
      <c r="T5" s="73" t="s">
        <v>577</v>
      </c>
      <c r="U5" s="71">
        <v>9</v>
      </c>
      <c r="V5" s="71" t="s">
        <v>376</v>
      </c>
      <c r="W5" s="71"/>
      <c r="X5" s="71" t="s">
        <v>75</v>
      </c>
      <c r="Y5" s="71" t="s">
        <v>578</v>
      </c>
      <c r="Z5" s="73" t="s">
        <v>616</v>
      </c>
      <c r="AA5" s="71" t="s">
        <v>617</v>
      </c>
      <c r="AB5" s="71" t="s">
        <v>618</v>
      </c>
      <c r="AC5" s="71" t="s">
        <v>619</v>
      </c>
      <c r="AD5" s="71" t="s">
        <v>363</v>
      </c>
      <c r="AE5" s="71">
        <v>10</v>
      </c>
      <c r="AF5" s="71" t="s">
        <v>615</v>
      </c>
      <c r="AG5" s="71"/>
      <c r="AH5" s="244" t="s">
        <v>620</v>
      </c>
      <c r="AI5" s="232">
        <v>11</v>
      </c>
      <c r="AJ5" s="232" t="s">
        <v>603</v>
      </c>
      <c r="AK5" s="72">
        <v>12</v>
      </c>
      <c r="AL5" s="85" t="s">
        <v>386</v>
      </c>
      <c r="AM5" s="85"/>
      <c r="AN5" s="84" t="s">
        <v>387</v>
      </c>
      <c r="AO5" s="71" t="s">
        <v>579</v>
      </c>
    </row>
    <row r="6" spans="1:41" ht="35.25" customHeight="1">
      <c r="A6" s="130"/>
      <c r="B6" s="267" t="s">
        <v>625</v>
      </c>
      <c r="C6" s="132" t="s">
        <v>88</v>
      </c>
      <c r="D6" s="133"/>
      <c r="E6" s="133"/>
      <c r="F6" s="133"/>
      <c r="G6" s="134">
        <f>SUM(G9,G8,G10)</f>
        <v>4530447634</v>
      </c>
      <c r="H6" s="134"/>
      <c r="I6" s="134">
        <f>SUM(I9,I8,I10)</f>
        <v>4530447634</v>
      </c>
      <c r="J6" s="135">
        <f>SUM(J9,J8,J10)</f>
        <v>402272586.87205648</v>
      </c>
      <c r="K6" s="134">
        <f>SUM(K9,K8,K10)</f>
        <v>377222305.4467895</v>
      </c>
      <c r="L6" s="134">
        <f t="shared" ref="L6:M6" si="0">SUM(L9,L8,L10)</f>
        <v>239165997.95960951</v>
      </c>
      <c r="M6" s="134">
        <f t="shared" si="0"/>
        <v>264070601.82205653</v>
      </c>
      <c r="N6" s="134">
        <f>I6+K6</f>
        <v>4907669939.4467897</v>
      </c>
      <c r="O6" s="136">
        <f>N6/I6</f>
        <v>1.0832638043569516</v>
      </c>
      <c r="P6" s="16">
        <f>SUM(P9,P8,P10)</f>
        <v>147515386</v>
      </c>
      <c r="Q6" s="13">
        <f>P6/I6</f>
        <v>3.2560885351136146E-2</v>
      </c>
      <c r="R6" s="14">
        <v>1.0404068322755058</v>
      </c>
      <c r="S6" s="20">
        <f>Q6-R6</f>
        <v>-1.0078459469243697</v>
      </c>
      <c r="T6" s="14">
        <f>P6/N6</f>
        <v>3.0058131011277515E-2</v>
      </c>
      <c r="U6" s="16">
        <f>SUM(U9,U8,U10)</f>
        <v>147515387</v>
      </c>
      <c r="V6" s="14">
        <f>U6/I6</f>
        <v>3.2560885571864887E-2</v>
      </c>
      <c r="W6" s="14">
        <v>1.0403854791228342</v>
      </c>
      <c r="X6" s="20">
        <f>V6-W6</f>
        <v>-1.0078245935509693</v>
      </c>
      <c r="Y6" s="14">
        <f>U6/N6</f>
        <v>3.0058131215040199E-2</v>
      </c>
      <c r="Z6" s="15">
        <f t="shared" ref="Z6:AE6" si="1">SUM(Z9,Z8,Z10)</f>
        <v>147593797</v>
      </c>
      <c r="AA6" s="15">
        <f t="shared" si="1"/>
        <v>0</v>
      </c>
      <c r="AB6" s="15">
        <f t="shared" si="1"/>
        <v>0</v>
      </c>
      <c r="AC6" s="15">
        <f t="shared" si="1"/>
        <v>0</v>
      </c>
      <c r="AD6" s="15">
        <f t="shared" si="1"/>
        <v>31694236.23</v>
      </c>
      <c r="AE6" s="15">
        <f t="shared" si="1"/>
        <v>115899558.77</v>
      </c>
      <c r="AF6" s="14">
        <f>IFERROR((AE6/$I6),0)</f>
        <v>2.5582363627867505E-2</v>
      </c>
      <c r="AG6" s="233">
        <v>0.96787986827219552</v>
      </c>
      <c r="AH6" s="14">
        <f>AF6-AG6</f>
        <v>-0.94229750464432804</v>
      </c>
      <c r="AI6" s="16">
        <f>Z6+AA6+AC6-AD6</f>
        <v>115899560.77</v>
      </c>
      <c r="AJ6" s="15">
        <f t="shared" ref="AJ6" si="2">SUM(AJ9,AJ8,AJ10)</f>
        <v>147515388</v>
      </c>
      <c r="AK6" s="16">
        <f>SUM(AK9,AK8,AK10)</f>
        <v>147593797</v>
      </c>
      <c r="AL6" s="14">
        <f>AK6/I6</f>
        <v>3.2578192912404824E-2</v>
      </c>
      <c r="AM6" s="14">
        <v>0.92936570680600428</v>
      </c>
      <c r="AN6" s="13">
        <f>AL6-AM6</f>
        <v>-0.89678751389359945</v>
      </c>
      <c r="AO6" s="20">
        <f>IFERROR((AE6/N6),0)</f>
        <v>2.3616005191878207E-2</v>
      </c>
    </row>
    <row r="7" spans="1:41" ht="9.75" customHeight="1">
      <c r="A7" s="297">
        <v>1</v>
      </c>
      <c r="B7" s="298">
        <v>2</v>
      </c>
      <c r="C7" s="299">
        <v>3</v>
      </c>
      <c r="D7" s="297">
        <v>4</v>
      </c>
      <c r="E7" s="298">
        <v>5</v>
      </c>
      <c r="F7" s="299">
        <v>6</v>
      </c>
      <c r="G7" s="297">
        <v>7</v>
      </c>
      <c r="H7" s="298">
        <v>8</v>
      </c>
      <c r="I7" s="299">
        <v>9</v>
      </c>
      <c r="J7" s="297">
        <v>10</v>
      </c>
      <c r="K7" s="298">
        <v>11</v>
      </c>
      <c r="L7" s="299">
        <v>12</v>
      </c>
      <c r="M7" s="297">
        <v>13</v>
      </c>
      <c r="N7" s="298">
        <v>14</v>
      </c>
      <c r="O7" s="299">
        <v>15</v>
      </c>
      <c r="P7" s="297">
        <v>16</v>
      </c>
      <c r="Q7" s="298">
        <v>17</v>
      </c>
      <c r="R7" s="299">
        <v>17</v>
      </c>
      <c r="S7" s="297">
        <v>19</v>
      </c>
      <c r="T7" s="298">
        <v>20</v>
      </c>
      <c r="U7" s="299">
        <v>21</v>
      </c>
      <c r="V7" s="297">
        <v>22</v>
      </c>
      <c r="W7" s="298">
        <v>22</v>
      </c>
      <c r="X7" s="299">
        <v>24</v>
      </c>
      <c r="Y7" s="297">
        <v>25</v>
      </c>
      <c r="Z7" s="298">
        <v>26</v>
      </c>
      <c r="AA7" s="299">
        <v>27</v>
      </c>
      <c r="AB7" s="297">
        <v>28</v>
      </c>
      <c r="AC7" s="298">
        <v>29</v>
      </c>
      <c r="AD7" s="299">
        <v>30</v>
      </c>
      <c r="AE7" s="297">
        <v>31</v>
      </c>
      <c r="AF7" s="298">
        <v>32</v>
      </c>
      <c r="AG7" s="299">
        <v>32</v>
      </c>
      <c r="AH7" s="297">
        <v>34</v>
      </c>
      <c r="AI7" s="298">
        <v>35</v>
      </c>
      <c r="AJ7" s="299">
        <v>36</v>
      </c>
      <c r="AK7" s="297">
        <v>37</v>
      </c>
      <c r="AL7" s="298">
        <v>38</v>
      </c>
      <c r="AM7" s="299">
        <v>38</v>
      </c>
      <c r="AN7" s="297">
        <v>40</v>
      </c>
      <c r="AO7" s="298">
        <v>41</v>
      </c>
    </row>
    <row r="8" spans="1:41" ht="19.5" customHeight="1">
      <c r="A8" s="130"/>
      <c r="B8" s="131"/>
      <c r="C8" s="132" t="s">
        <v>336</v>
      </c>
      <c r="D8" s="133"/>
      <c r="E8" s="133"/>
      <c r="F8" s="133"/>
      <c r="G8" s="134">
        <f>SUM(G17)</f>
        <v>583103717</v>
      </c>
      <c r="H8" s="134"/>
      <c r="I8" s="134">
        <f>SUM(I17)</f>
        <v>583103717</v>
      </c>
      <c r="J8" s="135">
        <f>SUM(J17)</f>
        <v>81439926.199999988</v>
      </c>
      <c r="K8" s="134">
        <f>SUM(K17)</f>
        <v>70318633.837180004</v>
      </c>
      <c r="L8" s="134">
        <f t="shared" ref="L8:M8" si="3">SUM(L17)</f>
        <v>69468646.350000009</v>
      </c>
      <c r="M8" s="134">
        <f t="shared" si="3"/>
        <v>80444261.150000006</v>
      </c>
      <c r="N8" s="134">
        <f>I8+K8</f>
        <v>653422350.83718002</v>
      </c>
      <c r="O8" s="136">
        <f>N8/I8</f>
        <v>1.1205936984915155</v>
      </c>
      <c r="P8" s="16">
        <f>SUM(P17)</f>
        <v>0</v>
      </c>
      <c r="Q8" s="14">
        <f>P8/I8</f>
        <v>0</v>
      </c>
      <c r="R8" s="14">
        <v>1.0989613900711939</v>
      </c>
      <c r="S8" s="20">
        <f>Q8-R8</f>
        <v>-1.0989613900711939</v>
      </c>
      <c r="T8" s="14">
        <f>P8/N8</f>
        <v>0</v>
      </c>
      <c r="U8" s="16">
        <f>SUM(U17)</f>
        <v>0</v>
      </c>
      <c r="V8" s="14">
        <f>U8/I8</f>
        <v>0</v>
      </c>
      <c r="W8" s="14">
        <v>1.0989613900711939</v>
      </c>
      <c r="X8" s="20">
        <f>V8-W8</f>
        <v>-1.0989613900711939</v>
      </c>
      <c r="Y8" s="14">
        <f>U8/N8</f>
        <v>0</v>
      </c>
      <c r="Z8" s="15">
        <f t="shared" ref="Z8:AI8" si="4">SUM(Z17)</f>
        <v>78409</v>
      </c>
      <c r="AA8" s="15">
        <f t="shared" si="4"/>
        <v>0</v>
      </c>
      <c r="AB8" s="15">
        <f t="shared" si="4"/>
        <v>0</v>
      </c>
      <c r="AC8" s="15">
        <f t="shared" si="4"/>
        <v>0</v>
      </c>
      <c r="AD8" s="15">
        <f t="shared" si="4"/>
        <v>0</v>
      </c>
      <c r="AE8" s="15">
        <f t="shared" si="4"/>
        <v>78409</v>
      </c>
      <c r="AF8" s="14">
        <f t="shared" ref="AF8:AF10" si="5">IFERROR((AE8/$I8),0)</f>
        <v>1.3446835908267757E-4</v>
      </c>
      <c r="AG8" s="233">
        <v>1.0764242050098265</v>
      </c>
      <c r="AH8" s="14">
        <f t="shared" ref="AH8:AH10" si="6">AF8-AG8</f>
        <v>-1.0762897366507438</v>
      </c>
      <c r="AI8" s="15">
        <f t="shared" si="4"/>
        <v>78409</v>
      </c>
      <c r="AJ8" s="15">
        <f t="shared" ref="AJ8" si="7">SUM(AJ17)</f>
        <v>0</v>
      </c>
      <c r="AK8" s="16">
        <f>SUM(AK17)</f>
        <v>78409</v>
      </c>
      <c r="AL8" s="14">
        <f>AK8/I8</f>
        <v>1.3446835908267757E-4</v>
      </c>
      <c r="AM8" s="14">
        <v>1.0690267707211341</v>
      </c>
      <c r="AN8" s="13">
        <f>AL8-AM8</f>
        <v>-1.0688923023620513</v>
      </c>
      <c r="AO8" s="20">
        <f>IFERROR((AE8/N8),0)</f>
        <v>1.1999742570718701E-4</v>
      </c>
    </row>
    <row r="9" spans="1:41" ht="18.75">
      <c r="A9" s="130"/>
      <c r="B9" s="131"/>
      <c r="C9" s="132" t="s">
        <v>89</v>
      </c>
      <c r="D9" s="133"/>
      <c r="E9" s="144"/>
      <c r="F9" s="144"/>
      <c r="G9" s="134">
        <f>SUM(G76,G107)</f>
        <v>2407567364</v>
      </c>
      <c r="H9" s="134"/>
      <c r="I9" s="134">
        <f>SUM(I76,I107)</f>
        <v>2407567364</v>
      </c>
      <c r="J9" s="135">
        <f>SUM(J76,J107)</f>
        <v>269916409.33667421</v>
      </c>
      <c r="K9" s="134">
        <f>SUM(K76,K107)</f>
        <v>261274298.40827882</v>
      </c>
      <c r="L9" s="134">
        <f t="shared" ref="L9:M9" si="8">SUM(L76,L107)</f>
        <v>124114177.40827882</v>
      </c>
      <c r="M9" s="134">
        <f t="shared" si="8"/>
        <v>132756288.33667424</v>
      </c>
      <c r="N9" s="134">
        <f>I9+K9</f>
        <v>2668841662.4082789</v>
      </c>
      <c r="O9" s="136">
        <f>N9/I9</f>
        <v>1.1085221133643341</v>
      </c>
      <c r="P9" s="16">
        <f>SUM(P76,P107)</f>
        <v>147515386</v>
      </c>
      <c r="Q9" s="14">
        <f>P9/I9</f>
        <v>6.1271550780167494E-2</v>
      </c>
      <c r="R9" s="14">
        <v>1.0528826181828903</v>
      </c>
      <c r="S9" s="20">
        <f>Q9-R9</f>
        <v>-0.99161106740272276</v>
      </c>
      <c r="T9" s="14">
        <f>P9/N9</f>
        <v>5.527318764459288E-2</v>
      </c>
      <c r="U9" s="16">
        <f>SUM(U76,U107)</f>
        <v>147515387</v>
      </c>
      <c r="V9" s="14">
        <f>U9/I9</f>
        <v>6.1271551195524514E-2</v>
      </c>
      <c r="W9" s="14">
        <v>1.0528797959150273</v>
      </c>
      <c r="X9" s="20">
        <f>V9-W9</f>
        <v>-0.99160824471950282</v>
      </c>
      <c r="Y9" s="14">
        <f>U9/N9</f>
        <v>5.5273188019287267E-2</v>
      </c>
      <c r="Z9" s="15">
        <f t="shared" ref="Z9:AI9" si="9">SUM(Z76,Z107)</f>
        <v>147515388</v>
      </c>
      <c r="AA9" s="15">
        <f t="shared" si="9"/>
        <v>0</v>
      </c>
      <c r="AB9" s="15">
        <f t="shared" si="9"/>
        <v>0</v>
      </c>
      <c r="AC9" s="15">
        <f t="shared" si="9"/>
        <v>0</v>
      </c>
      <c r="AD9" s="15">
        <f t="shared" si="9"/>
        <v>0</v>
      </c>
      <c r="AE9" s="15">
        <f t="shared" si="9"/>
        <v>147515386</v>
      </c>
      <c r="AF9" s="14">
        <f t="shared" si="5"/>
        <v>6.1271550780167494E-2</v>
      </c>
      <c r="AG9" s="233">
        <v>0.9699261320814283</v>
      </c>
      <c r="AH9" s="14">
        <f t="shared" si="6"/>
        <v>-0.90865458130126076</v>
      </c>
      <c r="AI9" s="15">
        <f t="shared" si="9"/>
        <v>147515386</v>
      </c>
      <c r="AJ9" s="15">
        <f t="shared" ref="AJ9" si="10">SUM(AJ76,AJ107)</f>
        <v>147515388</v>
      </c>
      <c r="AK9" s="16">
        <f>SUM(AK76,AK107)</f>
        <v>147515388</v>
      </c>
      <c r="AL9" s="14">
        <f>AK9/I9</f>
        <v>6.1271551610881533E-2</v>
      </c>
      <c r="AM9" s="14">
        <v>0.92049588505304236</v>
      </c>
      <c r="AN9" s="13">
        <f>AL9-AM9</f>
        <v>-0.85922433344216087</v>
      </c>
      <c r="AO9" s="20">
        <f>IFERROR((AE9/N9),0)</f>
        <v>5.527318764459288E-2</v>
      </c>
    </row>
    <row r="10" spans="1:41" ht="18.75">
      <c r="A10" s="130"/>
      <c r="B10" s="131"/>
      <c r="C10" s="132" t="s">
        <v>90</v>
      </c>
      <c r="D10" s="133"/>
      <c r="E10" s="133"/>
      <c r="F10" s="133"/>
      <c r="G10" s="134">
        <f>G108</f>
        <v>1539776553</v>
      </c>
      <c r="H10" s="134"/>
      <c r="I10" s="134">
        <f>I108</f>
        <v>1539776553</v>
      </c>
      <c r="J10" s="135">
        <f>J108</f>
        <v>50916251.335382268</v>
      </c>
      <c r="K10" s="134">
        <f>K108</f>
        <v>45629373.201330669</v>
      </c>
      <c r="L10" s="134">
        <f t="shared" ref="L10:M10" si="11">L108</f>
        <v>45583174.201330669</v>
      </c>
      <c r="M10" s="134">
        <f t="shared" si="11"/>
        <v>50870052.335382268</v>
      </c>
      <c r="N10" s="134">
        <f>I10+K10</f>
        <v>1585405926.2013307</v>
      </c>
      <c r="O10" s="136">
        <f>N10/I10</f>
        <v>1.0296337628420367</v>
      </c>
      <c r="P10" s="16">
        <f>P108</f>
        <v>0</v>
      </c>
      <c r="Q10" s="14">
        <f>P10/I10</f>
        <v>0</v>
      </c>
      <c r="R10" s="14">
        <v>0.9987256707045078</v>
      </c>
      <c r="S10" s="20">
        <f>Q10-R10</f>
        <v>-0.9987256707045078</v>
      </c>
      <c r="T10" s="14">
        <f>P10/N10</f>
        <v>0</v>
      </c>
      <c r="U10" s="16">
        <f>U108</f>
        <v>0</v>
      </c>
      <c r="V10" s="14">
        <f>U10/I10</f>
        <v>0</v>
      </c>
      <c r="W10" s="14">
        <v>0.99866725668344436</v>
      </c>
      <c r="X10" s="20">
        <f>V10-W10</f>
        <v>-0.99866725668344436</v>
      </c>
      <c r="Y10" s="14">
        <f>U10/N10</f>
        <v>0</v>
      </c>
      <c r="Z10" s="15">
        <f t="shared" ref="Z10:AI10" si="12">Z108</f>
        <v>0</v>
      </c>
      <c r="AA10" s="15">
        <f t="shared" si="12"/>
        <v>0</v>
      </c>
      <c r="AB10" s="15">
        <f t="shared" si="12"/>
        <v>0</v>
      </c>
      <c r="AC10" s="15">
        <f t="shared" si="12"/>
        <v>0</v>
      </c>
      <c r="AD10" s="15">
        <f t="shared" si="12"/>
        <v>31694236.23</v>
      </c>
      <c r="AE10" s="15">
        <f t="shared" si="12"/>
        <v>-31694236.23</v>
      </c>
      <c r="AF10" s="14">
        <f t="shared" si="5"/>
        <v>-2.0583659472050684E-2</v>
      </c>
      <c r="AG10" s="233">
        <v>0.92357530729979898</v>
      </c>
      <c r="AH10" s="14">
        <f t="shared" si="6"/>
        <v>-0.94415896677184963</v>
      </c>
      <c r="AI10" s="15">
        <f t="shared" si="12"/>
        <v>-31694236.23</v>
      </c>
      <c r="AJ10" s="15">
        <f t="shared" ref="AJ10" si="13">AJ108</f>
        <v>0</v>
      </c>
      <c r="AK10" s="16">
        <f>AK108</f>
        <v>0</v>
      </c>
      <c r="AL10" s="14">
        <f>AK10/I10</f>
        <v>0</v>
      </c>
      <c r="AM10" s="14">
        <v>0.89034563470846662</v>
      </c>
      <c r="AN10" s="13">
        <f>AL10-AM10</f>
        <v>-0.89034563470846662</v>
      </c>
      <c r="AO10" s="20">
        <f>IFERROR((AE10/N10),0)</f>
        <v>-1.9991243697404439E-2</v>
      </c>
    </row>
    <row r="11" spans="1:41" ht="6.75" customHeight="1">
      <c r="A11" s="137"/>
      <c r="B11" s="138"/>
      <c r="C11" s="139"/>
      <c r="D11" s="140"/>
      <c r="E11" s="140"/>
      <c r="F11" s="140"/>
      <c r="G11" s="141"/>
      <c r="H11" s="141"/>
      <c r="I11" s="141"/>
      <c r="J11" s="141"/>
      <c r="K11" s="142"/>
      <c r="L11" s="142"/>
      <c r="M11" s="142"/>
      <c r="N11" s="142"/>
      <c r="O11" s="143"/>
      <c r="P11" s="18"/>
      <c r="Q11" s="18"/>
      <c r="R11" s="18"/>
      <c r="S11" s="18"/>
      <c r="T11" s="19"/>
      <c r="U11" s="18"/>
      <c r="V11" s="18"/>
      <c r="W11" s="18"/>
      <c r="X11" s="18"/>
      <c r="Y11" s="19"/>
      <c r="Z11" s="19"/>
      <c r="AA11" s="19"/>
      <c r="AB11" s="19"/>
      <c r="AC11" s="19"/>
      <c r="AD11" s="19"/>
      <c r="AE11" s="19"/>
      <c r="AF11" s="19"/>
      <c r="AG11" s="19"/>
      <c r="AH11" s="19"/>
      <c r="AI11" s="19"/>
      <c r="AJ11" s="19"/>
      <c r="AK11" s="18"/>
      <c r="AL11" s="18"/>
      <c r="AM11" s="18"/>
      <c r="AN11" s="17"/>
      <c r="AO11" s="19"/>
    </row>
    <row r="12" spans="1:41" ht="18.75">
      <c r="A12" s="145"/>
      <c r="B12" s="145"/>
      <c r="C12" s="146" t="s">
        <v>337</v>
      </c>
      <c r="D12" s="147"/>
      <c r="E12" s="148"/>
      <c r="F12" s="148"/>
      <c r="G12" s="149">
        <f>G17</f>
        <v>583103717</v>
      </c>
      <c r="H12" s="149"/>
      <c r="I12" s="149">
        <f>I17</f>
        <v>583103717</v>
      </c>
      <c r="J12" s="135">
        <f>J17</f>
        <v>81439926.199999988</v>
      </c>
      <c r="K12" s="149">
        <f>K17</f>
        <v>70318633.837180004</v>
      </c>
      <c r="L12" s="149">
        <f t="shared" ref="L12:M12" si="14">L17</f>
        <v>69468646.350000009</v>
      </c>
      <c r="M12" s="149">
        <f t="shared" si="14"/>
        <v>80444261.150000006</v>
      </c>
      <c r="N12" s="149">
        <f>I12+K12</f>
        <v>653422350.83718002</v>
      </c>
      <c r="O12" s="136">
        <f>N12/I12</f>
        <v>1.1205936984915155</v>
      </c>
      <c r="P12" s="21">
        <f>P17</f>
        <v>0</v>
      </c>
      <c r="Q12" s="20">
        <f>P12/I12</f>
        <v>0</v>
      </c>
      <c r="R12" s="20">
        <v>1.0989613900711939</v>
      </c>
      <c r="S12" s="20">
        <f t="shared" ref="S12:S19" si="15">Q12-R12</f>
        <v>-1.0989613900711939</v>
      </c>
      <c r="T12" s="20">
        <f>P12/N12</f>
        <v>0</v>
      </c>
      <c r="U12" s="21">
        <f>U17</f>
        <v>0</v>
      </c>
      <c r="V12" s="20">
        <f>U12/I12</f>
        <v>0</v>
      </c>
      <c r="W12" s="20">
        <v>1.0989613900711939</v>
      </c>
      <c r="X12" s="20">
        <f t="shared" ref="X12:X45" si="16">V12-W12</f>
        <v>-1.0989613900711939</v>
      </c>
      <c r="Y12" s="20">
        <f>U12/N12</f>
        <v>0</v>
      </c>
      <c r="Z12" s="21">
        <f t="shared" ref="Z12:AI12" si="17">Z17</f>
        <v>78409</v>
      </c>
      <c r="AA12" s="21">
        <f t="shared" si="17"/>
        <v>0</v>
      </c>
      <c r="AB12" s="21">
        <f t="shared" si="17"/>
        <v>0</v>
      </c>
      <c r="AC12" s="21">
        <f t="shared" si="17"/>
        <v>0</v>
      </c>
      <c r="AD12" s="21">
        <f t="shared" si="17"/>
        <v>0</v>
      </c>
      <c r="AE12" s="21">
        <f t="shared" si="17"/>
        <v>78409</v>
      </c>
      <c r="AF12" s="14">
        <f t="shared" ref="AF12:AF77" si="18">IFERROR((AE12/$I12),0)</f>
        <v>1.3446835908267757E-4</v>
      </c>
      <c r="AG12" s="14">
        <v>1.0764242050098265</v>
      </c>
      <c r="AH12" s="14">
        <f t="shared" ref="AH12:AH77" si="19">AF12-AG12</f>
        <v>-1.0762897366507438</v>
      </c>
      <c r="AI12" s="21">
        <f t="shared" si="17"/>
        <v>78409</v>
      </c>
      <c r="AJ12" s="21">
        <f t="shared" ref="AJ12" si="20">AJ17</f>
        <v>0</v>
      </c>
      <c r="AK12" s="21">
        <f>AK17</f>
        <v>78409</v>
      </c>
      <c r="AL12" s="20">
        <f>AK12/I12</f>
        <v>1.3446835908267757E-4</v>
      </c>
      <c r="AM12" s="20">
        <v>1.0690267707211341</v>
      </c>
      <c r="AN12" s="13">
        <f t="shared" ref="AN12:AN45" si="21">AL12-AM12</f>
        <v>-1.0688923023620513</v>
      </c>
      <c r="AO12" s="20">
        <f>IFERROR((AE12/N12),0)</f>
        <v>1.1999742570718701E-4</v>
      </c>
    </row>
    <row r="13" spans="1:41" ht="18.75">
      <c r="A13" s="145"/>
      <c r="B13" s="145"/>
      <c r="C13" s="146" t="s">
        <v>275</v>
      </c>
      <c r="D13" s="147"/>
      <c r="E13" s="148"/>
      <c r="F13" s="148"/>
      <c r="G13" s="149">
        <f>G76</f>
        <v>696281634</v>
      </c>
      <c r="H13" s="149"/>
      <c r="I13" s="135">
        <f>I76</f>
        <v>696281634</v>
      </c>
      <c r="J13" s="135">
        <f>J76</f>
        <v>137160121</v>
      </c>
      <c r="K13" s="149">
        <f>K76</f>
        <v>137160121</v>
      </c>
      <c r="L13" s="149">
        <f t="shared" ref="L13:M13" si="22">L76</f>
        <v>0</v>
      </c>
      <c r="M13" s="149">
        <f t="shared" si="22"/>
        <v>0</v>
      </c>
      <c r="N13" s="149">
        <f>I13+K13</f>
        <v>833441755</v>
      </c>
      <c r="O13" s="136">
        <f>N13/I13</f>
        <v>1.1969894282749385</v>
      </c>
      <c r="P13" s="21">
        <f>P76</f>
        <v>147515386</v>
      </c>
      <c r="Q13" s="20">
        <f>P13/I13</f>
        <v>0.21186166458614361</v>
      </c>
      <c r="R13" s="20">
        <v>1.1342596474403057</v>
      </c>
      <c r="S13" s="20">
        <f t="shared" si="15"/>
        <v>-0.92239798285416208</v>
      </c>
      <c r="T13" s="20">
        <f>P13/N13</f>
        <v>0.17699543503192974</v>
      </c>
      <c r="U13" s="21">
        <f>U76</f>
        <v>147515387</v>
      </c>
      <c r="V13" s="20">
        <f>U13/I13</f>
        <v>0.21186166602234405</v>
      </c>
      <c r="W13" s="20">
        <v>1.1342498887454497</v>
      </c>
      <c r="X13" s="20">
        <f t="shared" si="16"/>
        <v>-0.92238822272310572</v>
      </c>
      <c r="Y13" s="20">
        <f>U13/N13</f>
        <v>0.17699543623177363</v>
      </c>
      <c r="Z13" s="21">
        <f t="shared" ref="Z13:AI13" si="23">Z76</f>
        <v>147515388</v>
      </c>
      <c r="AA13" s="21">
        <f t="shared" si="23"/>
        <v>0</v>
      </c>
      <c r="AB13" s="21">
        <f t="shared" si="23"/>
        <v>0</v>
      </c>
      <c r="AC13" s="21">
        <f t="shared" si="23"/>
        <v>0</v>
      </c>
      <c r="AD13" s="21">
        <f t="shared" si="23"/>
        <v>0</v>
      </c>
      <c r="AE13" s="21">
        <f t="shared" si="23"/>
        <v>147515386</v>
      </c>
      <c r="AF13" s="14">
        <f t="shared" si="18"/>
        <v>0.21186166458614361</v>
      </c>
      <c r="AG13" s="14">
        <v>1.0189283403962368</v>
      </c>
      <c r="AH13" s="14">
        <f t="shared" si="19"/>
        <v>-0.80706667581009317</v>
      </c>
      <c r="AI13" s="21">
        <f t="shared" si="23"/>
        <v>147515386</v>
      </c>
      <c r="AJ13" s="21">
        <f t="shared" ref="AJ13" si="24">AJ76</f>
        <v>147515388</v>
      </c>
      <c r="AK13" s="21">
        <f>AK76</f>
        <v>147515388</v>
      </c>
      <c r="AL13" s="20">
        <f>AK13/I13</f>
        <v>0.21186166745854451</v>
      </c>
      <c r="AM13" s="20">
        <v>0.96219996492109106</v>
      </c>
      <c r="AN13" s="13">
        <f t="shared" si="21"/>
        <v>-0.75033829746254654</v>
      </c>
      <c r="AO13" s="20">
        <f>IFERROR((AE13/N13),0)</f>
        <v>0.17699543503192974</v>
      </c>
    </row>
    <row r="14" spans="1:41" s="264" customFormat="1" ht="18.75">
      <c r="A14" s="258"/>
      <c r="B14" s="258"/>
      <c r="C14" s="259" t="s">
        <v>91</v>
      </c>
      <c r="D14" s="260"/>
      <c r="E14" s="261"/>
      <c r="F14" s="261"/>
      <c r="G14" s="262">
        <f>G106</f>
        <v>3251062283</v>
      </c>
      <c r="H14" s="262"/>
      <c r="I14" s="262">
        <f t="shared" ref="I14:AO14" si="25">I106</f>
        <v>3251062283</v>
      </c>
      <c r="J14" s="262">
        <f t="shared" si="25"/>
        <v>183672539.6720565</v>
      </c>
      <c r="K14" s="262">
        <f t="shared" si="25"/>
        <v>169743550.60960948</v>
      </c>
      <c r="L14" s="262">
        <f t="shared" si="25"/>
        <v>169697351.60960948</v>
      </c>
      <c r="M14" s="262">
        <f t="shared" si="25"/>
        <v>183626340.6720565</v>
      </c>
      <c r="N14" s="262">
        <f t="shared" si="25"/>
        <v>3420805833.6096096</v>
      </c>
      <c r="O14" s="263">
        <f t="shared" si="25"/>
        <v>1.0522117190732423</v>
      </c>
      <c r="P14" s="262">
        <f t="shared" si="25"/>
        <v>0</v>
      </c>
      <c r="Q14" s="263">
        <f t="shared" si="25"/>
        <v>0</v>
      </c>
      <c r="R14" s="263">
        <v>1.0098041051863786</v>
      </c>
      <c r="S14" s="263">
        <f t="shared" si="25"/>
        <v>-1.0098041051863786</v>
      </c>
      <c r="T14" s="263">
        <f t="shared" si="25"/>
        <v>0</v>
      </c>
      <c r="U14" s="262">
        <f t="shared" si="25"/>
        <v>0</v>
      </c>
      <c r="V14" s="263">
        <f t="shared" si="25"/>
        <v>0</v>
      </c>
      <c r="W14" s="311">
        <v>1.0097764389861736</v>
      </c>
      <c r="X14" s="263">
        <f t="shared" si="25"/>
        <v>-1.0097764389861736</v>
      </c>
      <c r="Y14" s="263">
        <f t="shared" si="25"/>
        <v>0</v>
      </c>
      <c r="Z14" s="262">
        <f t="shared" si="25"/>
        <v>0</v>
      </c>
      <c r="AA14" s="262">
        <f t="shared" si="25"/>
        <v>0</v>
      </c>
      <c r="AB14" s="262">
        <f t="shared" si="25"/>
        <v>0</v>
      </c>
      <c r="AC14" s="262">
        <f t="shared" si="25"/>
        <v>0</v>
      </c>
      <c r="AD14" s="262">
        <f t="shared" si="25"/>
        <v>31694236.23</v>
      </c>
      <c r="AE14" s="262">
        <f t="shared" si="25"/>
        <v>-31694236.23</v>
      </c>
      <c r="AF14" s="263">
        <f t="shared" si="25"/>
        <v>-9.7488862012060085E-3</v>
      </c>
      <c r="AG14" s="294">
        <v>0.93747850675058875</v>
      </c>
      <c r="AH14" s="263">
        <f t="shared" si="25"/>
        <v>-0.9472273929517947</v>
      </c>
      <c r="AI14" s="262">
        <f t="shared" si="25"/>
        <v>-31694236.23</v>
      </c>
      <c r="AJ14" s="262">
        <f t="shared" si="25"/>
        <v>0</v>
      </c>
      <c r="AK14" s="262">
        <f t="shared" si="25"/>
        <v>0</v>
      </c>
      <c r="AL14" s="263">
        <f t="shared" si="25"/>
        <v>0</v>
      </c>
      <c r="AM14" s="263">
        <v>0.89728426163467634</v>
      </c>
      <c r="AN14" s="263">
        <f t="shared" si="25"/>
        <v>-0.89728426163467634</v>
      </c>
      <c r="AO14" s="263">
        <f t="shared" si="25"/>
        <v>-9.2651374476160984E-3</v>
      </c>
    </row>
    <row r="15" spans="1:41" ht="19.5">
      <c r="A15" s="145"/>
      <c r="B15" s="145"/>
      <c r="C15" s="245" t="s">
        <v>621</v>
      </c>
      <c r="D15" s="248"/>
      <c r="E15" s="249"/>
      <c r="F15" s="249"/>
      <c r="G15" s="250">
        <f>G107</f>
        <v>1711285730</v>
      </c>
      <c r="H15" s="250"/>
      <c r="I15" s="251">
        <f>I107</f>
        <v>1711285730</v>
      </c>
      <c r="J15" s="251">
        <f>J107</f>
        <v>132756288.33667424</v>
      </c>
      <c r="K15" s="250">
        <f>K107</f>
        <v>124114177.40827882</v>
      </c>
      <c r="L15" s="250">
        <f t="shared" ref="L15:AO15" si="26">L107</f>
        <v>124114177.40827882</v>
      </c>
      <c r="M15" s="250">
        <f t="shared" si="26"/>
        <v>132756288.33667424</v>
      </c>
      <c r="N15" s="250">
        <f t="shared" si="26"/>
        <v>1835399907.4082789</v>
      </c>
      <c r="O15" s="252">
        <f t="shared" si="26"/>
        <v>1.0725268581584437</v>
      </c>
      <c r="P15" s="250">
        <f t="shared" si="26"/>
        <v>0</v>
      </c>
      <c r="Q15" s="253">
        <f t="shared" si="26"/>
        <v>0</v>
      </c>
      <c r="R15" s="253">
        <v>1.0197722322852538</v>
      </c>
      <c r="S15" s="253">
        <f t="shared" si="26"/>
        <v>-1.0197722322852538</v>
      </c>
      <c r="T15" s="253">
        <f t="shared" si="26"/>
        <v>0</v>
      </c>
      <c r="U15" s="250">
        <f t="shared" si="26"/>
        <v>0</v>
      </c>
      <c r="V15" s="253">
        <f t="shared" si="26"/>
        <v>0</v>
      </c>
      <c r="W15" s="312">
        <v>1.0197722322852538</v>
      </c>
      <c r="X15" s="253">
        <f t="shared" si="26"/>
        <v>-1.0197722322852538</v>
      </c>
      <c r="Y15" s="253">
        <f t="shared" si="26"/>
        <v>0</v>
      </c>
      <c r="Z15" s="149">
        <f t="shared" si="26"/>
        <v>0</v>
      </c>
      <c r="AA15" s="149">
        <f t="shared" si="26"/>
        <v>0</v>
      </c>
      <c r="AB15" s="149">
        <f t="shared" si="26"/>
        <v>0</v>
      </c>
      <c r="AC15" s="149">
        <f t="shared" si="26"/>
        <v>0</v>
      </c>
      <c r="AD15" s="250">
        <f t="shared" si="26"/>
        <v>0</v>
      </c>
      <c r="AE15" s="250">
        <f t="shared" si="26"/>
        <v>0</v>
      </c>
      <c r="AF15" s="253">
        <f t="shared" si="26"/>
        <v>0</v>
      </c>
      <c r="AG15" s="295">
        <v>0.94998829407056407</v>
      </c>
      <c r="AH15" s="253">
        <f t="shared" si="26"/>
        <v>-0.94998829407056407</v>
      </c>
      <c r="AI15" s="250">
        <f t="shared" si="26"/>
        <v>0</v>
      </c>
      <c r="AJ15" s="250">
        <f t="shared" si="26"/>
        <v>0</v>
      </c>
      <c r="AK15" s="250">
        <f t="shared" si="26"/>
        <v>0</v>
      </c>
      <c r="AL15" s="253">
        <f t="shared" si="26"/>
        <v>0</v>
      </c>
      <c r="AM15" s="253">
        <v>0.90352748266065419</v>
      </c>
      <c r="AN15" s="253">
        <f t="shared" si="26"/>
        <v>-0.90352748266065419</v>
      </c>
      <c r="AO15" s="253">
        <f t="shared" si="26"/>
        <v>0</v>
      </c>
    </row>
    <row r="16" spans="1:41" ht="19.5">
      <c r="A16" s="145"/>
      <c r="B16" s="145"/>
      <c r="C16" s="245" t="s">
        <v>622</v>
      </c>
      <c r="D16" s="248"/>
      <c r="E16" s="249"/>
      <c r="F16" s="249"/>
      <c r="G16" s="250">
        <f>G108</f>
        <v>1539776553</v>
      </c>
      <c r="H16" s="250"/>
      <c r="I16" s="250">
        <f>I108</f>
        <v>1539776553</v>
      </c>
      <c r="J16" s="251">
        <f>J108</f>
        <v>50916251.335382268</v>
      </c>
      <c r="K16" s="251">
        <f t="shared" ref="K16:AO16" si="27">K108</f>
        <v>45629373.201330669</v>
      </c>
      <c r="L16" s="251">
        <f t="shared" si="27"/>
        <v>45583174.201330669</v>
      </c>
      <c r="M16" s="251">
        <f t="shared" si="27"/>
        <v>50870052.335382268</v>
      </c>
      <c r="N16" s="251">
        <f t="shared" si="27"/>
        <v>1585405926.2013307</v>
      </c>
      <c r="O16" s="254">
        <f t="shared" si="27"/>
        <v>1.0296337628420367</v>
      </c>
      <c r="P16" s="251">
        <f t="shared" si="27"/>
        <v>0</v>
      </c>
      <c r="Q16" s="255">
        <f t="shared" si="27"/>
        <v>0</v>
      </c>
      <c r="R16" s="255">
        <v>0.9987256707045078</v>
      </c>
      <c r="S16" s="253">
        <f t="shared" si="27"/>
        <v>-0.9987256707045078</v>
      </c>
      <c r="T16" s="255">
        <f t="shared" si="27"/>
        <v>0</v>
      </c>
      <c r="U16" s="251">
        <f t="shared" si="27"/>
        <v>0</v>
      </c>
      <c r="V16" s="255">
        <f t="shared" si="27"/>
        <v>0</v>
      </c>
      <c r="W16" s="313">
        <v>0.99866725668344436</v>
      </c>
      <c r="X16" s="253">
        <f t="shared" si="27"/>
        <v>-0.99866725668344436</v>
      </c>
      <c r="Y16" s="255">
        <f t="shared" si="27"/>
        <v>0</v>
      </c>
      <c r="Z16" s="135">
        <f t="shared" si="27"/>
        <v>0</v>
      </c>
      <c r="AA16" s="135">
        <f t="shared" si="27"/>
        <v>0</v>
      </c>
      <c r="AB16" s="135">
        <f t="shared" si="27"/>
        <v>0</v>
      </c>
      <c r="AC16" s="135">
        <f t="shared" si="27"/>
        <v>0</v>
      </c>
      <c r="AD16" s="251">
        <f t="shared" si="27"/>
        <v>31694236.23</v>
      </c>
      <c r="AE16" s="251">
        <f t="shared" si="27"/>
        <v>-31694236.23</v>
      </c>
      <c r="AF16" s="255">
        <f t="shared" si="27"/>
        <v>-2.0583659472050684E-2</v>
      </c>
      <c r="AG16" s="296">
        <v>0.92357530729979898</v>
      </c>
      <c r="AH16" s="255">
        <f t="shared" si="27"/>
        <v>-0.94415896677184963</v>
      </c>
      <c r="AI16" s="251">
        <f t="shared" si="27"/>
        <v>-31694236.23</v>
      </c>
      <c r="AJ16" s="251">
        <f t="shared" si="27"/>
        <v>0</v>
      </c>
      <c r="AK16" s="251">
        <f t="shared" si="27"/>
        <v>0</v>
      </c>
      <c r="AL16" s="255">
        <f t="shared" si="27"/>
        <v>0</v>
      </c>
      <c r="AM16" s="255">
        <v>0.89034563470846662</v>
      </c>
      <c r="AN16" s="255">
        <f t="shared" si="27"/>
        <v>-0.89034563470846662</v>
      </c>
      <c r="AO16" s="255">
        <f t="shared" si="27"/>
        <v>-1.9991243697404439E-2</v>
      </c>
    </row>
    <row r="17" spans="1:41" ht="84.75" customHeight="1">
      <c r="A17" s="150" t="s">
        <v>477</v>
      </c>
      <c r="B17" s="150"/>
      <c r="C17" s="150" t="s">
        <v>355</v>
      </c>
      <c r="D17" s="151" t="s">
        <v>0</v>
      </c>
      <c r="E17" s="151" t="s">
        <v>1</v>
      </c>
      <c r="F17" s="151"/>
      <c r="G17" s="152">
        <f>SUM(G18:G75)</f>
        <v>583103717</v>
      </c>
      <c r="H17" s="152"/>
      <c r="I17" s="152">
        <f t="shared" ref="I17:N17" si="28">SUM(I18:I75)</f>
        <v>583103717</v>
      </c>
      <c r="J17" s="152">
        <f t="shared" si="28"/>
        <v>81439926.199999988</v>
      </c>
      <c r="K17" s="152">
        <f t="shared" si="28"/>
        <v>70318633.837180004</v>
      </c>
      <c r="L17" s="152">
        <f t="shared" si="28"/>
        <v>69468646.350000009</v>
      </c>
      <c r="M17" s="152">
        <f t="shared" si="28"/>
        <v>80444261.150000006</v>
      </c>
      <c r="N17" s="152">
        <f t="shared" si="28"/>
        <v>653422350.83718002</v>
      </c>
      <c r="O17" s="153">
        <v>0</v>
      </c>
      <c r="P17" s="83">
        <f>SUM(P18:P75)</f>
        <v>0</v>
      </c>
      <c r="Q17" s="78">
        <f>P17/I17</f>
        <v>0</v>
      </c>
      <c r="R17" s="78">
        <v>1.0989613900711939</v>
      </c>
      <c r="S17" s="78">
        <f t="shared" si="15"/>
        <v>-1.0989613900711939</v>
      </c>
      <c r="T17" s="78">
        <f>P17/N17</f>
        <v>0</v>
      </c>
      <c r="U17" s="83">
        <f>SUM(U18:U75)</f>
        <v>0</v>
      </c>
      <c r="V17" s="78">
        <f>U17/I17</f>
        <v>0</v>
      </c>
      <c r="W17" s="78">
        <v>1.0989613900711939</v>
      </c>
      <c r="X17" s="78">
        <f t="shared" si="16"/>
        <v>-1.0989613900711939</v>
      </c>
      <c r="Y17" s="78">
        <f>U17/N17</f>
        <v>0</v>
      </c>
      <c r="Z17" s="83">
        <f t="shared" ref="Z17:AK17" si="29">SUM(Z18:Z75)</f>
        <v>78409</v>
      </c>
      <c r="AA17" s="83">
        <f t="shared" si="29"/>
        <v>0</v>
      </c>
      <c r="AB17" s="83">
        <f t="shared" si="29"/>
        <v>0</v>
      </c>
      <c r="AC17" s="83">
        <f t="shared" si="29"/>
        <v>0</v>
      </c>
      <c r="AD17" s="83">
        <f t="shared" si="29"/>
        <v>0</v>
      </c>
      <c r="AE17" s="83">
        <f t="shared" si="29"/>
        <v>78409</v>
      </c>
      <c r="AF17" s="75">
        <f t="shared" si="18"/>
        <v>1.3446835908267757E-4</v>
      </c>
      <c r="AG17" s="234">
        <v>1.0764242050098265</v>
      </c>
      <c r="AH17" s="75">
        <f t="shared" si="19"/>
        <v>-1.0762897366507438</v>
      </c>
      <c r="AI17" s="83">
        <f t="shared" si="29"/>
        <v>78409</v>
      </c>
      <c r="AJ17" s="83">
        <f t="shared" si="29"/>
        <v>0</v>
      </c>
      <c r="AK17" s="83">
        <f t="shared" si="29"/>
        <v>78409</v>
      </c>
      <c r="AL17" s="78">
        <f>AK17/I17</f>
        <v>1.3446835908267757E-4</v>
      </c>
      <c r="AM17" s="78">
        <v>1.0690267707211341</v>
      </c>
      <c r="AN17" s="78">
        <f>AL17-AM17</f>
        <v>-1.0688923023620513</v>
      </c>
      <c r="AO17" s="78">
        <f>AK17/N17</f>
        <v>1.1999742570718701E-4</v>
      </c>
    </row>
    <row r="18" spans="1:41" ht="117.75" customHeight="1" outlineLevel="2">
      <c r="A18" s="6" t="s">
        <v>4</v>
      </c>
      <c r="B18" s="6"/>
      <c r="C18" s="6" t="s">
        <v>94</v>
      </c>
      <c r="D18" s="7" t="s">
        <v>0</v>
      </c>
      <c r="E18" s="7" t="s">
        <v>244</v>
      </c>
      <c r="F18" s="7" t="e">
        <f>VLOOKUP(A18,Akt_apakšakt_pēcuzraudzība!A:F,6,0)</f>
        <v>#N/A</v>
      </c>
      <c r="G18" s="154">
        <v>0</v>
      </c>
      <c r="H18" s="154"/>
      <c r="I18" s="154">
        <f>G18</f>
        <v>0</v>
      </c>
      <c r="J18" s="154">
        <v>0</v>
      </c>
      <c r="K18" s="154">
        <v>0</v>
      </c>
      <c r="L18" s="154"/>
      <c r="M18" s="154"/>
      <c r="N18" s="155">
        <f t="shared" ref="N18:N49" si="30">I18+K18</f>
        <v>0</v>
      </c>
      <c r="O18" s="156">
        <v>0</v>
      </c>
      <c r="P18" s="48">
        <f>IFERROR(VLOOKUP(A18,#REF!,4,0),0)</f>
        <v>0</v>
      </c>
      <c r="Q18" s="25">
        <v>0</v>
      </c>
      <c r="R18" s="25">
        <v>0</v>
      </c>
      <c r="S18" s="26">
        <f t="shared" si="15"/>
        <v>0</v>
      </c>
      <c r="T18" s="25">
        <v>0</v>
      </c>
      <c r="U18" s="28">
        <f>IFERROR(VLOOKUP(A18,#REF!,4,0),0)</f>
        <v>0</v>
      </c>
      <c r="V18" s="25">
        <v>0</v>
      </c>
      <c r="W18" s="25">
        <v>0</v>
      </c>
      <c r="X18" s="26">
        <f t="shared" si="16"/>
        <v>0</v>
      </c>
      <c r="Y18" s="25">
        <v>0</v>
      </c>
      <c r="Z18" s="45">
        <f>IFERROR(VLOOKUP(A18,#REF!,7,0),0)</f>
        <v>0</v>
      </c>
      <c r="AA18" s="45">
        <f>IFERROR(VLOOKUP(A18,#REF!,8,0),0)</f>
        <v>0</v>
      </c>
      <c r="AB18" s="45">
        <f>IFERROR(VLOOKUP(A18,#REF!,4,0),0)</f>
        <v>0</v>
      </c>
      <c r="AC18" s="45">
        <f>IFERROR(VLOOKUP(A18,#REF!,4,0),0)</f>
        <v>0</v>
      </c>
      <c r="AD18" s="45">
        <f>IFERROR(VLOOKUP(A18,#REF!,11,0),0)</f>
        <v>0</v>
      </c>
      <c r="AE18" s="28">
        <f t="shared" ref="AE18:AE49" si="31">AK18-AD18</f>
        <v>0</v>
      </c>
      <c r="AF18" s="25">
        <f t="shared" si="18"/>
        <v>0</v>
      </c>
      <c r="AG18" s="235">
        <v>0</v>
      </c>
      <c r="AH18" s="25">
        <f t="shared" si="19"/>
        <v>0</v>
      </c>
      <c r="AI18" s="29">
        <f>Z18+AA18+AC18</f>
        <v>0</v>
      </c>
      <c r="AJ18" s="29">
        <f>IFERROR((VLOOKUP(A18,#REF!,9,0)),0)</f>
        <v>0</v>
      </c>
      <c r="AK18" s="29">
        <f t="shared" ref="AK18:AK49" si="32">SUM(Z18:AB18)</f>
        <v>0</v>
      </c>
      <c r="AL18" s="25">
        <v>0</v>
      </c>
      <c r="AM18" s="26">
        <v>0</v>
      </c>
      <c r="AN18" s="25">
        <f t="shared" si="21"/>
        <v>0</v>
      </c>
      <c r="AO18" s="79">
        <f t="shared" ref="AO18:AO49" si="33">IFERROR((AE18/N18),0)</f>
        <v>0</v>
      </c>
    </row>
    <row r="19" spans="1:41" ht="49.5" outlineLevel="1">
      <c r="A19" s="6" t="s">
        <v>442</v>
      </c>
      <c r="B19" s="267"/>
      <c r="C19" s="6" t="s">
        <v>95</v>
      </c>
      <c r="D19" s="7" t="s">
        <v>0</v>
      </c>
      <c r="E19" s="7" t="s">
        <v>244</v>
      </c>
      <c r="F19" s="7" t="str">
        <f>VLOOKUP(A19,Akt_apakšakt_pēcuzraudzība!A:F,6,0)</f>
        <v>1 vai 2</v>
      </c>
      <c r="G19" s="158">
        <v>55616176.999999993</v>
      </c>
      <c r="H19" s="158"/>
      <c r="I19" s="154">
        <f t="shared" ref="I19:I75" si="34">G19</f>
        <v>55616176.999999993</v>
      </c>
      <c r="J19" s="154">
        <v>15300739.609999999</v>
      </c>
      <c r="K19" s="12">
        <v>13246903.83</v>
      </c>
      <c r="L19" s="12">
        <v>13246903.83</v>
      </c>
      <c r="M19" s="12">
        <v>15300739.609999999</v>
      </c>
      <c r="N19" s="155">
        <f t="shared" si="30"/>
        <v>68863080.829999998</v>
      </c>
      <c r="O19" s="156">
        <f>N19/I19</f>
        <v>1.2381843654949531</v>
      </c>
      <c r="P19" s="48">
        <f>IFERROR(VLOOKUP(A19,#REF!,4,0),0)</f>
        <v>0</v>
      </c>
      <c r="Q19" s="25">
        <f>P19/I19</f>
        <v>0</v>
      </c>
      <c r="R19" s="25">
        <v>1.2155450855602679</v>
      </c>
      <c r="S19" s="26">
        <f t="shared" si="15"/>
        <v>-1.2155450855602679</v>
      </c>
      <c r="T19" s="25">
        <f>P19/N19</f>
        <v>0</v>
      </c>
      <c r="U19" s="28">
        <f>IFERROR(VLOOKUP(A19,#REF!,4,0),0)</f>
        <v>0</v>
      </c>
      <c r="V19" s="25">
        <f>U19/I19</f>
        <v>0</v>
      </c>
      <c r="W19" s="25">
        <v>1.2155450855602679</v>
      </c>
      <c r="X19" s="26">
        <f t="shared" si="16"/>
        <v>-1.2155450855602679</v>
      </c>
      <c r="Y19" s="25">
        <f>U19/N19</f>
        <v>0</v>
      </c>
      <c r="Z19" s="45">
        <f>IFERROR(VLOOKUP(A19,#REF!,7,0),0)</f>
        <v>0</v>
      </c>
      <c r="AA19" s="45">
        <f>IFERROR(VLOOKUP(A19,#REF!,8,0),0)</f>
        <v>0</v>
      </c>
      <c r="AB19" s="45">
        <f>IFERROR(VLOOKUP(A19,#REF!,4,0),0)</f>
        <v>0</v>
      </c>
      <c r="AC19" s="28">
        <f>IFERROR(VLOOKUP(A19,#REF!,4,0),0)</f>
        <v>0</v>
      </c>
      <c r="AD19" s="45">
        <f>IFERROR(VLOOKUP(A19,#REF!,11,0),0)</f>
        <v>0</v>
      </c>
      <c r="AE19" s="28">
        <f t="shared" si="31"/>
        <v>0</v>
      </c>
      <c r="AF19" s="25">
        <f t="shared" si="18"/>
        <v>0</v>
      </c>
      <c r="AG19" s="235">
        <v>1.1871863238640084</v>
      </c>
      <c r="AH19" s="25">
        <f t="shared" si="19"/>
        <v>-1.1871863238640084</v>
      </c>
      <c r="AI19" s="29">
        <f t="shared" ref="AI19:AI50" si="35">Z19+AA19+AC19-AD19</f>
        <v>0</v>
      </c>
      <c r="AJ19" s="29">
        <f>IFERROR((VLOOKUP(A19,#REF!,9,0)),0)</f>
        <v>0</v>
      </c>
      <c r="AK19" s="29">
        <f t="shared" si="32"/>
        <v>0</v>
      </c>
      <c r="AL19" s="25">
        <f>AK19/I19</f>
        <v>0</v>
      </c>
      <c r="AM19" s="26">
        <v>1.15052661188848</v>
      </c>
      <c r="AN19" s="25">
        <f t="shared" si="21"/>
        <v>-1.15052661188848</v>
      </c>
      <c r="AO19" s="79">
        <f t="shared" si="33"/>
        <v>0</v>
      </c>
    </row>
    <row r="20" spans="1:41" ht="66" outlineLevel="2">
      <c r="A20" s="6" t="s">
        <v>6</v>
      </c>
      <c r="B20" s="6"/>
      <c r="C20" s="6" t="s">
        <v>96</v>
      </c>
      <c r="D20" s="7" t="s">
        <v>0</v>
      </c>
      <c r="E20" s="7" t="s">
        <v>244</v>
      </c>
      <c r="F20" s="7" t="e">
        <f>VLOOKUP(A20,Akt_apakšakt_pēcuzraudzība!A:F,6,0)</f>
        <v>#N/A</v>
      </c>
      <c r="G20" s="154">
        <v>0</v>
      </c>
      <c r="H20" s="154"/>
      <c r="I20" s="154">
        <f t="shared" si="34"/>
        <v>0</v>
      </c>
      <c r="J20" s="154">
        <v>0</v>
      </c>
      <c r="K20" s="154">
        <v>0</v>
      </c>
      <c r="L20" s="154"/>
      <c r="M20" s="154"/>
      <c r="N20" s="155">
        <f t="shared" si="30"/>
        <v>0</v>
      </c>
      <c r="O20" s="156">
        <v>0</v>
      </c>
      <c r="P20" s="48">
        <f>IFERROR(VLOOKUP(A20,#REF!,4,0),0)</f>
        <v>0</v>
      </c>
      <c r="Q20" s="25">
        <v>0</v>
      </c>
      <c r="R20" s="25">
        <v>0</v>
      </c>
      <c r="S20" s="26">
        <v>0</v>
      </c>
      <c r="T20" s="25">
        <v>0</v>
      </c>
      <c r="U20" s="28">
        <f>IFERROR(VLOOKUP(A20,#REF!,4,0),0)</f>
        <v>0</v>
      </c>
      <c r="V20" s="25">
        <v>0</v>
      </c>
      <c r="W20" s="25">
        <v>0</v>
      </c>
      <c r="X20" s="26">
        <f t="shared" si="16"/>
        <v>0</v>
      </c>
      <c r="Y20" s="25">
        <v>0</v>
      </c>
      <c r="Z20" s="45">
        <f>IFERROR(VLOOKUP(A20,#REF!,7,0),0)</f>
        <v>0</v>
      </c>
      <c r="AA20" s="45">
        <f>IFERROR(VLOOKUP(A20,#REF!,8,0),0)</f>
        <v>0</v>
      </c>
      <c r="AB20" s="45">
        <f>IFERROR(VLOOKUP(A20,#REF!,4,0),0)</f>
        <v>0</v>
      </c>
      <c r="AC20" s="28">
        <f>IFERROR(VLOOKUP(A20,#REF!,4,0),0)</f>
        <v>0</v>
      </c>
      <c r="AD20" s="45">
        <f>IFERROR(VLOOKUP(A20,#REF!,11,0),0)</f>
        <v>0</v>
      </c>
      <c r="AE20" s="28">
        <f t="shared" si="31"/>
        <v>0</v>
      </c>
      <c r="AF20" s="25">
        <f t="shared" si="18"/>
        <v>0</v>
      </c>
      <c r="AG20" s="235">
        <v>0</v>
      </c>
      <c r="AH20" s="25">
        <f t="shared" si="19"/>
        <v>0</v>
      </c>
      <c r="AI20" s="29">
        <f t="shared" si="35"/>
        <v>0</v>
      </c>
      <c r="AJ20" s="29">
        <f>IFERROR((VLOOKUP(A20,#REF!,9,0)),0)</f>
        <v>0</v>
      </c>
      <c r="AK20" s="29">
        <f t="shared" si="32"/>
        <v>0</v>
      </c>
      <c r="AL20" s="25">
        <v>0</v>
      </c>
      <c r="AM20" s="26">
        <v>0</v>
      </c>
      <c r="AN20" s="25">
        <f t="shared" si="21"/>
        <v>0</v>
      </c>
      <c r="AO20" s="79">
        <f t="shared" si="33"/>
        <v>0</v>
      </c>
    </row>
    <row r="21" spans="1:41" ht="66" customHeight="1" outlineLevel="1">
      <c r="A21" s="6" t="s">
        <v>428</v>
      </c>
      <c r="B21" s="267"/>
      <c r="C21" s="6" t="s">
        <v>98</v>
      </c>
      <c r="D21" s="7" t="s">
        <v>0</v>
      </c>
      <c r="E21" s="7" t="s">
        <v>244</v>
      </c>
      <c r="F21" s="7">
        <f>VLOOKUP(A21,Akt_apakšakt_pēcuzraudzība!A:F,6,0)</f>
        <v>0</v>
      </c>
      <c r="G21" s="158">
        <v>10447581</v>
      </c>
      <c r="H21" s="158"/>
      <c r="I21" s="154">
        <f t="shared" si="34"/>
        <v>10447581</v>
      </c>
      <c r="J21" s="154">
        <v>0</v>
      </c>
      <c r="K21" s="154">
        <v>0</v>
      </c>
      <c r="L21" s="154"/>
      <c r="M21" s="154"/>
      <c r="N21" s="155">
        <f t="shared" si="30"/>
        <v>10447581</v>
      </c>
      <c r="O21" s="156">
        <f>N21/I21</f>
        <v>1</v>
      </c>
      <c r="P21" s="48">
        <f>IFERROR(VLOOKUP(A21,#REF!,4,0),0)</f>
        <v>0</v>
      </c>
      <c r="Q21" s="25">
        <f>P21/I21</f>
        <v>0</v>
      </c>
      <c r="R21" s="25">
        <v>0.99252896723174477</v>
      </c>
      <c r="S21" s="26">
        <f t="shared" ref="S21:S63" si="36">Q21-R21</f>
        <v>-0.99252896723174477</v>
      </c>
      <c r="T21" s="25">
        <f>P21/N21</f>
        <v>0</v>
      </c>
      <c r="U21" s="28">
        <f>IFERROR(VLOOKUP(A21,#REF!,4,0),0)</f>
        <v>0</v>
      </c>
      <c r="V21" s="25">
        <f>U21/I21</f>
        <v>0</v>
      </c>
      <c r="W21" s="25">
        <v>0.99252896723174477</v>
      </c>
      <c r="X21" s="26">
        <f t="shared" si="16"/>
        <v>-0.99252896723174477</v>
      </c>
      <c r="Y21" s="25">
        <f>U21/N21</f>
        <v>0</v>
      </c>
      <c r="Z21" s="45">
        <f>IFERROR(VLOOKUP(A21,#REF!,7,0),0)</f>
        <v>0</v>
      </c>
      <c r="AA21" s="45">
        <f>IFERROR(VLOOKUP(A21,#REF!,8,0),0)</f>
        <v>0</v>
      </c>
      <c r="AB21" s="45">
        <f>IFERROR(VLOOKUP(A21,#REF!,4,0),0)</f>
        <v>0</v>
      </c>
      <c r="AC21" s="28">
        <f>IFERROR(VLOOKUP(A21,#REF!,4,0),0)</f>
        <v>0</v>
      </c>
      <c r="AD21" s="45">
        <f>IFERROR(VLOOKUP(A21,#REF!,11,0),0)</f>
        <v>0</v>
      </c>
      <c r="AE21" s="28">
        <f t="shared" si="31"/>
        <v>0</v>
      </c>
      <c r="AF21" s="25">
        <f t="shared" si="18"/>
        <v>0</v>
      </c>
      <c r="AG21" s="235">
        <v>0.9715137437077539</v>
      </c>
      <c r="AH21" s="25">
        <f t="shared" si="19"/>
        <v>-0.9715137437077539</v>
      </c>
      <c r="AI21" s="29">
        <f t="shared" si="35"/>
        <v>0</v>
      </c>
      <c r="AJ21" s="29">
        <f>IFERROR((VLOOKUP(A21,#REF!,9,0)),0)</f>
        <v>0</v>
      </c>
      <c r="AK21" s="29">
        <f t="shared" si="32"/>
        <v>0</v>
      </c>
      <c r="AL21" s="25">
        <f>AK21/I21</f>
        <v>0</v>
      </c>
      <c r="AM21" s="26">
        <v>0.95838545783947515</v>
      </c>
      <c r="AN21" s="25">
        <f t="shared" si="21"/>
        <v>-0.95838545783947515</v>
      </c>
      <c r="AO21" s="79">
        <f t="shared" si="33"/>
        <v>0</v>
      </c>
    </row>
    <row r="22" spans="1:41" ht="66" customHeight="1" outlineLevel="1">
      <c r="A22" s="6" t="s">
        <v>435</v>
      </c>
      <c r="B22" s="267"/>
      <c r="C22" s="6" t="s">
        <v>99</v>
      </c>
      <c r="D22" s="7" t="s">
        <v>0</v>
      </c>
      <c r="E22" s="7" t="s">
        <v>244</v>
      </c>
      <c r="F22" s="7">
        <f>VLOOKUP(A22,Akt_apakšakt_pēcuzraudzība!A:F,6,0)</f>
        <v>0</v>
      </c>
      <c r="G22" s="158">
        <v>49366796</v>
      </c>
      <c r="H22" s="158"/>
      <c r="I22" s="154">
        <f t="shared" si="34"/>
        <v>49366796</v>
      </c>
      <c r="J22" s="154">
        <v>0</v>
      </c>
      <c r="K22" s="154">
        <v>0</v>
      </c>
      <c r="L22" s="154"/>
      <c r="M22" s="154"/>
      <c r="N22" s="155">
        <f t="shared" si="30"/>
        <v>49366796</v>
      </c>
      <c r="O22" s="156">
        <f>N22/I22</f>
        <v>1</v>
      </c>
      <c r="P22" s="48">
        <f>IFERROR(VLOOKUP(A22,#REF!,4,0),0)</f>
        <v>0</v>
      </c>
      <c r="Q22" s="25">
        <f>P22/I22</f>
        <v>0</v>
      </c>
      <c r="R22" s="25">
        <v>0.99067008440247972</v>
      </c>
      <c r="S22" s="26">
        <f t="shared" si="36"/>
        <v>-0.99067008440247972</v>
      </c>
      <c r="T22" s="25">
        <f>P22/N22</f>
        <v>0</v>
      </c>
      <c r="U22" s="28">
        <f>IFERROR(VLOOKUP(A22,#REF!,4,0),0)</f>
        <v>0</v>
      </c>
      <c r="V22" s="25">
        <f>U22/I22</f>
        <v>0</v>
      </c>
      <c r="W22" s="25">
        <v>0.99067008440247972</v>
      </c>
      <c r="X22" s="26">
        <f t="shared" si="16"/>
        <v>-0.99067008440247972</v>
      </c>
      <c r="Y22" s="25">
        <f>U22/N22</f>
        <v>0</v>
      </c>
      <c r="Z22" s="45">
        <f>IFERROR(VLOOKUP(A22,#REF!,7,0),0)</f>
        <v>0</v>
      </c>
      <c r="AA22" s="45">
        <f>IFERROR(VLOOKUP(A22,#REF!,8,0),0)</f>
        <v>0</v>
      </c>
      <c r="AB22" s="45">
        <f>IFERROR(VLOOKUP(A22,#REF!,4,0),0)</f>
        <v>0</v>
      </c>
      <c r="AC22" s="28">
        <f>IFERROR(VLOOKUP(A22,#REF!,4,0),0)</f>
        <v>0</v>
      </c>
      <c r="AD22" s="45">
        <f>IFERROR(VLOOKUP(A22,#REF!,11,0),0)</f>
        <v>0</v>
      </c>
      <c r="AE22" s="28">
        <f t="shared" si="31"/>
        <v>0</v>
      </c>
      <c r="AF22" s="25">
        <f t="shared" si="18"/>
        <v>0</v>
      </c>
      <c r="AG22" s="235">
        <v>0.98690472519221206</v>
      </c>
      <c r="AH22" s="25">
        <f t="shared" si="19"/>
        <v>-0.98690472519221206</v>
      </c>
      <c r="AI22" s="29">
        <f t="shared" si="35"/>
        <v>0</v>
      </c>
      <c r="AJ22" s="29">
        <f>IFERROR((VLOOKUP(A22,#REF!,9,0)),0)</f>
        <v>0</v>
      </c>
      <c r="AK22" s="29">
        <f t="shared" si="32"/>
        <v>0</v>
      </c>
      <c r="AL22" s="25">
        <f>AK22/I22</f>
        <v>0</v>
      </c>
      <c r="AM22" s="26">
        <v>0.97491813546092787</v>
      </c>
      <c r="AN22" s="25">
        <f t="shared" si="21"/>
        <v>-0.97491813546092787</v>
      </c>
      <c r="AO22" s="79">
        <f t="shared" si="33"/>
        <v>0</v>
      </c>
    </row>
    <row r="23" spans="1:41" ht="115.5" outlineLevel="1">
      <c r="A23" s="6" t="s">
        <v>8</v>
      </c>
      <c r="B23" s="6"/>
      <c r="C23" s="6" t="s">
        <v>100</v>
      </c>
      <c r="D23" s="7" t="s">
        <v>0</v>
      </c>
      <c r="E23" s="7" t="s">
        <v>244</v>
      </c>
      <c r="F23" s="7">
        <f>VLOOKUP(A23,Akt_apakšakt_pēcuzraudzība!A:F,6,0)</f>
        <v>0</v>
      </c>
      <c r="G23" s="158">
        <v>1424999</v>
      </c>
      <c r="H23" s="158"/>
      <c r="I23" s="154">
        <f t="shared" si="34"/>
        <v>1424999</v>
      </c>
      <c r="J23" s="154">
        <v>0</v>
      </c>
      <c r="K23" s="154">
        <v>0</v>
      </c>
      <c r="L23" s="154"/>
      <c r="M23" s="154"/>
      <c r="N23" s="155">
        <f t="shared" si="30"/>
        <v>1424999</v>
      </c>
      <c r="O23" s="156">
        <f>N23/I23</f>
        <v>1</v>
      </c>
      <c r="P23" s="48">
        <f>IFERROR(VLOOKUP(A23,#REF!,4,0),0)</f>
        <v>0</v>
      </c>
      <c r="Q23" s="25">
        <f>P23/I23</f>
        <v>0</v>
      </c>
      <c r="R23" s="25">
        <v>0.99746734559111971</v>
      </c>
      <c r="S23" s="26">
        <f t="shared" si="36"/>
        <v>-0.99746734559111971</v>
      </c>
      <c r="T23" s="25">
        <f>P23/N23</f>
        <v>0</v>
      </c>
      <c r="U23" s="28">
        <f>IFERROR(VLOOKUP(A23,#REF!,4,0),0)</f>
        <v>0</v>
      </c>
      <c r="V23" s="25">
        <f>U23/I23</f>
        <v>0</v>
      </c>
      <c r="W23" s="25">
        <v>0.99746734559111971</v>
      </c>
      <c r="X23" s="26">
        <f t="shared" si="16"/>
        <v>-0.99746734559111971</v>
      </c>
      <c r="Y23" s="25">
        <f>U23/N23</f>
        <v>0</v>
      </c>
      <c r="Z23" s="45">
        <f>IFERROR(VLOOKUP(A23,#REF!,7,0),0)</f>
        <v>0</v>
      </c>
      <c r="AA23" s="45">
        <f>IFERROR(VLOOKUP(A23,#REF!,8,0),0)</f>
        <v>0</v>
      </c>
      <c r="AB23" s="45">
        <f>IFERROR(VLOOKUP(A23,#REF!,4,0),0)</f>
        <v>0</v>
      </c>
      <c r="AC23" s="28">
        <f>IFERROR(VLOOKUP(A23,#REF!,4,0),0)</f>
        <v>0</v>
      </c>
      <c r="AD23" s="45">
        <f>IFERROR(VLOOKUP(A23,#REF!,11,0),0)</f>
        <v>0</v>
      </c>
      <c r="AE23" s="28">
        <f t="shared" si="31"/>
        <v>0</v>
      </c>
      <c r="AF23" s="25">
        <f t="shared" si="18"/>
        <v>0</v>
      </c>
      <c r="AG23" s="235">
        <v>0.99746734559111982</v>
      </c>
      <c r="AH23" s="25">
        <f t="shared" si="19"/>
        <v>-0.99746734559111982</v>
      </c>
      <c r="AI23" s="29">
        <f t="shared" si="35"/>
        <v>0</v>
      </c>
      <c r="AJ23" s="29">
        <f>IFERROR((VLOOKUP(A23,#REF!,9,0)),0)</f>
        <v>0</v>
      </c>
      <c r="AK23" s="29">
        <f t="shared" si="32"/>
        <v>0</v>
      </c>
      <c r="AL23" s="25">
        <f>AK23/I23</f>
        <v>0</v>
      </c>
      <c r="AM23" s="26">
        <v>0.99746734559111982</v>
      </c>
      <c r="AN23" s="25">
        <f t="shared" si="21"/>
        <v>-0.99746734559111982</v>
      </c>
      <c r="AO23" s="79">
        <f t="shared" si="33"/>
        <v>0</v>
      </c>
    </row>
    <row r="24" spans="1:41" ht="82.5" outlineLevel="2">
      <c r="A24" s="6" t="s">
        <v>9</v>
      </c>
      <c r="B24" s="6"/>
      <c r="C24" s="6" t="s">
        <v>101</v>
      </c>
      <c r="D24" s="7" t="s">
        <v>0</v>
      </c>
      <c r="E24" s="7" t="s">
        <v>244</v>
      </c>
      <c r="F24" s="7" t="e">
        <f>VLOOKUP(A24,Akt_apakšakt_pēcuzraudzība!A:F,6,0)</f>
        <v>#N/A</v>
      </c>
      <c r="G24" s="154">
        <v>0</v>
      </c>
      <c r="H24" s="154"/>
      <c r="I24" s="154">
        <f t="shared" si="34"/>
        <v>0</v>
      </c>
      <c r="J24" s="154">
        <v>0</v>
      </c>
      <c r="K24" s="154">
        <v>0</v>
      </c>
      <c r="L24" s="154"/>
      <c r="M24" s="154"/>
      <c r="N24" s="155">
        <f t="shared" si="30"/>
        <v>0</v>
      </c>
      <c r="O24" s="156">
        <v>0</v>
      </c>
      <c r="P24" s="48">
        <f>IFERROR(VLOOKUP(A24,#REF!,4,0),0)</f>
        <v>0</v>
      </c>
      <c r="Q24" s="25">
        <v>0</v>
      </c>
      <c r="R24" s="25">
        <v>0</v>
      </c>
      <c r="S24" s="26">
        <f t="shared" si="36"/>
        <v>0</v>
      </c>
      <c r="T24" s="25">
        <v>0</v>
      </c>
      <c r="U24" s="28">
        <f>IFERROR(VLOOKUP(A24,#REF!,4,0),0)</f>
        <v>0</v>
      </c>
      <c r="V24" s="25">
        <v>0</v>
      </c>
      <c r="W24" s="25">
        <v>0</v>
      </c>
      <c r="X24" s="26">
        <f t="shared" si="16"/>
        <v>0</v>
      </c>
      <c r="Y24" s="25">
        <v>0</v>
      </c>
      <c r="Z24" s="45">
        <f>IFERROR(VLOOKUP(A24,#REF!,7,0),0)</f>
        <v>0</v>
      </c>
      <c r="AA24" s="45">
        <f>IFERROR(VLOOKUP(A24,#REF!,8,0),0)</f>
        <v>0</v>
      </c>
      <c r="AB24" s="45">
        <f>IFERROR(VLOOKUP(A24,#REF!,4,0),0)</f>
        <v>0</v>
      </c>
      <c r="AC24" s="28">
        <f>IFERROR(VLOOKUP(A24,#REF!,4,0),0)</f>
        <v>0</v>
      </c>
      <c r="AD24" s="45">
        <f>IFERROR(VLOOKUP(A24,#REF!,11,0),0)</f>
        <v>0</v>
      </c>
      <c r="AE24" s="28">
        <f t="shared" si="31"/>
        <v>0</v>
      </c>
      <c r="AF24" s="25">
        <f t="shared" si="18"/>
        <v>0</v>
      </c>
      <c r="AG24" s="235">
        <v>0</v>
      </c>
      <c r="AH24" s="25">
        <f t="shared" si="19"/>
        <v>0</v>
      </c>
      <c r="AI24" s="29">
        <f t="shared" si="35"/>
        <v>0</v>
      </c>
      <c r="AJ24" s="29">
        <f>IFERROR((VLOOKUP(A24,#REF!,9,0)),0)</f>
        <v>0</v>
      </c>
      <c r="AK24" s="29">
        <f t="shared" si="32"/>
        <v>0</v>
      </c>
      <c r="AL24" s="25">
        <v>0</v>
      </c>
      <c r="AM24" s="26">
        <v>0</v>
      </c>
      <c r="AN24" s="25">
        <f t="shared" si="21"/>
        <v>0</v>
      </c>
      <c r="AO24" s="79">
        <f t="shared" si="33"/>
        <v>0</v>
      </c>
    </row>
    <row r="25" spans="1:41" ht="132" outlineLevel="1">
      <c r="A25" s="6" t="s">
        <v>339</v>
      </c>
      <c r="B25" s="6"/>
      <c r="C25" s="6" t="s">
        <v>264</v>
      </c>
      <c r="D25" s="7" t="s">
        <v>0</v>
      </c>
      <c r="E25" s="7" t="s">
        <v>244</v>
      </c>
      <c r="F25" s="7">
        <f>VLOOKUP(A25,Akt_apakšakt_pēcuzraudzība!A:F,6,0)</f>
        <v>0</v>
      </c>
      <c r="G25" s="158">
        <v>3405530</v>
      </c>
      <c r="H25" s="158"/>
      <c r="I25" s="154">
        <f t="shared" si="34"/>
        <v>3405530</v>
      </c>
      <c r="J25" s="154">
        <v>0</v>
      </c>
      <c r="K25" s="154">
        <v>0</v>
      </c>
      <c r="L25" s="154"/>
      <c r="M25" s="154"/>
      <c r="N25" s="155">
        <f t="shared" si="30"/>
        <v>3405530</v>
      </c>
      <c r="O25" s="156">
        <f t="shared" ref="O25:O31" si="37">N25/I25</f>
        <v>1</v>
      </c>
      <c r="P25" s="48">
        <f>IFERROR(VLOOKUP(A25,#REF!,4,0),0)</f>
        <v>0</v>
      </c>
      <c r="Q25" s="25">
        <f t="shared" ref="Q25:Q31" si="38">P25/I25</f>
        <v>0</v>
      </c>
      <c r="R25" s="25">
        <v>0.99999995595399249</v>
      </c>
      <c r="S25" s="26">
        <f t="shared" si="36"/>
        <v>-0.99999995595399249</v>
      </c>
      <c r="T25" s="25">
        <f t="shared" ref="T25:T31" si="39">P25/N25</f>
        <v>0</v>
      </c>
      <c r="U25" s="28">
        <f>IFERROR(VLOOKUP(A25,#REF!,4,0),0)</f>
        <v>0</v>
      </c>
      <c r="V25" s="25">
        <f t="shared" ref="V25:V31" si="40">U25/I25</f>
        <v>0</v>
      </c>
      <c r="W25" s="25">
        <v>0.99999995595399249</v>
      </c>
      <c r="X25" s="26">
        <f t="shared" si="16"/>
        <v>-0.99999995595399249</v>
      </c>
      <c r="Y25" s="25">
        <f t="shared" ref="Y25:Y31" si="41">U25/N25</f>
        <v>0</v>
      </c>
      <c r="Z25" s="45">
        <f>IFERROR(VLOOKUP(A25,#REF!,7,0),0)</f>
        <v>0</v>
      </c>
      <c r="AA25" s="45">
        <f>IFERROR(VLOOKUP(A25,#REF!,8,0),0)</f>
        <v>0</v>
      </c>
      <c r="AB25" s="45">
        <f>IFERROR(VLOOKUP(A25,#REF!,4,0),0)</f>
        <v>0</v>
      </c>
      <c r="AC25" s="28">
        <f>IFERROR(VLOOKUP(A25,#REF!,4,0),0)</f>
        <v>0</v>
      </c>
      <c r="AD25" s="45">
        <f>IFERROR(VLOOKUP(A25,#REF!,11,0),0)</f>
        <v>0</v>
      </c>
      <c r="AE25" s="28">
        <f t="shared" si="31"/>
        <v>0</v>
      </c>
      <c r="AF25" s="25">
        <f t="shared" si="18"/>
        <v>0</v>
      </c>
      <c r="AG25" s="235">
        <v>0.91607435846990037</v>
      </c>
      <c r="AH25" s="25">
        <f t="shared" si="19"/>
        <v>-0.91607435846990037</v>
      </c>
      <c r="AI25" s="29">
        <f t="shared" si="35"/>
        <v>0</v>
      </c>
      <c r="AJ25" s="29">
        <f>IFERROR((VLOOKUP(A25,#REF!,9,0)),0)</f>
        <v>0</v>
      </c>
      <c r="AK25" s="29">
        <f t="shared" si="32"/>
        <v>0</v>
      </c>
      <c r="AL25" s="25">
        <f t="shared" ref="AL25:AL31" si="42">AK25/I25</f>
        <v>0</v>
      </c>
      <c r="AM25" s="26">
        <v>0.68014001051231376</v>
      </c>
      <c r="AN25" s="25">
        <f t="shared" si="21"/>
        <v>-0.68014001051231376</v>
      </c>
      <c r="AO25" s="79">
        <f t="shared" si="33"/>
        <v>0</v>
      </c>
    </row>
    <row r="26" spans="1:41" ht="99" outlineLevel="1">
      <c r="A26" s="6" t="s">
        <v>414</v>
      </c>
      <c r="B26" s="267"/>
      <c r="C26" s="6" t="s">
        <v>103</v>
      </c>
      <c r="D26" s="7" t="s">
        <v>0</v>
      </c>
      <c r="E26" s="7" t="s">
        <v>244</v>
      </c>
      <c r="F26" s="7">
        <f>VLOOKUP(A26,Akt_apakšakt_pēcuzraudzība!A:F,6,0)</f>
        <v>0</v>
      </c>
      <c r="G26" s="158">
        <v>7242636</v>
      </c>
      <c r="H26" s="158"/>
      <c r="I26" s="154">
        <f t="shared" si="34"/>
        <v>7242636</v>
      </c>
      <c r="J26" s="154">
        <v>0</v>
      </c>
      <c r="K26" s="154">
        <v>0</v>
      </c>
      <c r="L26" s="154"/>
      <c r="M26" s="154"/>
      <c r="N26" s="155">
        <f t="shared" si="30"/>
        <v>7242636</v>
      </c>
      <c r="O26" s="156">
        <f t="shared" si="37"/>
        <v>1</v>
      </c>
      <c r="P26" s="48">
        <f>IFERROR(VLOOKUP(A26,#REF!,4,0),0)</f>
        <v>0</v>
      </c>
      <c r="Q26" s="30">
        <f t="shared" si="38"/>
        <v>0</v>
      </c>
      <c r="R26" s="30">
        <v>0.99642569086724775</v>
      </c>
      <c r="S26" s="31">
        <f t="shared" si="36"/>
        <v>-0.99642569086724775</v>
      </c>
      <c r="T26" s="25">
        <f t="shared" si="39"/>
        <v>0</v>
      </c>
      <c r="U26" s="28">
        <f>IFERROR(VLOOKUP(A26,#REF!,4,0),0)</f>
        <v>0</v>
      </c>
      <c r="V26" s="30">
        <f t="shared" si="40"/>
        <v>0</v>
      </c>
      <c r="W26" s="30">
        <v>0.99642569086724775</v>
      </c>
      <c r="X26" s="31">
        <f t="shared" si="16"/>
        <v>-0.99642569086724775</v>
      </c>
      <c r="Y26" s="25">
        <f t="shared" si="41"/>
        <v>0</v>
      </c>
      <c r="Z26" s="45">
        <f>IFERROR(VLOOKUP(A26,#REF!,7,0),0)</f>
        <v>0</v>
      </c>
      <c r="AA26" s="45">
        <f>IFERROR(VLOOKUP(A26,#REF!,8,0),0)</f>
        <v>0</v>
      </c>
      <c r="AB26" s="45">
        <f>IFERROR(VLOOKUP(A26,#REF!,4,0),0)</f>
        <v>0</v>
      </c>
      <c r="AC26" s="28">
        <f>IFERROR(VLOOKUP(A26,#REF!,4,0),0)</f>
        <v>0</v>
      </c>
      <c r="AD26" s="45">
        <f>IFERROR(VLOOKUP(A26,#REF!,11,0),0)</f>
        <v>0</v>
      </c>
      <c r="AE26" s="46">
        <f t="shared" si="31"/>
        <v>0</v>
      </c>
      <c r="AF26" s="30">
        <f t="shared" si="18"/>
        <v>0</v>
      </c>
      <c r="AG26" s="236">
        <v>0.9964256963900987</v>
      </c>
      <c r="AH26" s="30">
        <f t="shared" si="19"/>
        <v>-0.9964256963900987</v>
      </c>
      <c r="AI26" s="29">
        <f t="shared" si="35"/>
        <v>0</v>
      </c>
      <c r="AJ26" s="29">
        <f>IFERROR((VLOOKUP(A26,#REF!,9,0)),0)</f>
        <v>0</v>
      </c>
      <c r="AK26" s="47">
        <f t="shared" si="32"/>
        <v>0</v>
      </c>
      <c r="AL26" s="30">
        <f t="shared" si="42"/>
        <v>0</v>
      </c>
      <c r="AM26" s="31">
        <v>0.99963026859281612</v>
      </c>
      <c r="AN26" s="30">
        <f t="shared" si="21"/>
        <v>-0.99963026859281612</v>
      </c>
      <c r="AO26" s="79">
        <f t="shared" si="33"/>
        <v>0</v>
      </c>
    </row>
    <row r="27" spans="1:41" ht="115.5" outlineLevel="1">
      <c r="A27" s="6" t="s">
        <v>443</v>
      </c>
      <c r="B27" s="267"/>
      <c r="C27" s="6" t="s">
        <v>104</v>
      </c>
      <c r="D27" s="7" t="s">
        <v>0</v>
      </c>
      <c r="E27" s="7" t="s">
        <v>244</v>
      </c>
      <c r="F27" s="7">
        <f>VLOOKUP(A27,Akt_apakšakt_pēcuzraudzība!A:F,6,0)</f>
        <v>0</v>
      </c>
      <c r="G27" s="158">
        <v>12591671</v>
      </c>
      <c r="H27" s="158"/>
      <c r="I27" s="154">
        <f t="shared" si="34"/>
        <v>12591671</v>
      </c>
      <c r="J27" s="201">
        <f>724953.19+305231</f>
        <v>1030184.19</v>
      </c>
      <c r="K27" s="154">
        <f>J27*0.8783</f>
        <v>904810.77407699986</v>
      </c>
      <c r="L27" s="200">
        <v>904810.74</v>
      </c>
      <c r="M27" s="200">
        <v>1030184.16</v>
      </c>
      <c r="N27" s="155">
        <f t="shared" si="30"/>
        <v>13496481.774077</v>
      </c>
      <c r="O27" s="156">
        <f t="shared" si="37"/>
        <v>1.0718578792343765</v>
      </c>
      <c r="P27" s="48">
        <f>IFERROR(VLOOKUP(A27,#REF!,4,0),0)</f>
        <v>0</v>
      </c>
      <c r="Q27" s="25">
        <f t="shared" si="38"/>
        <v>0</v>
      </c>
      <c r="R27" s="25">
        <v>0.99822953839883521</v>
      </c>
      <c r="S27" s="26">
        <f t="shared" si="36"/>
        <v>-0.99822953839883521</v>
      </c>
      <c r="T27" s="25">
        <f t="shared" si="39"/>
        <v>0</v>
      </c>
      <c r="U27" s="28">
        <f>IFERROR(VLOOKUP(A27,#REF!,4,0),0)</f>
        <v>0</v>
      </c>
      <c r="V27" s="25">
        <f t="shared" si="40"/>
        <v>0</v>
      </c>
      <c r="W27" s="25">
        <v>0.99822953839883521</v>
      </c>
      <c r="X27" s="26">
        <f t="shared" si="16"/>
        <v>-0.99822953839883521</v>
      </c>
      <c r="Y27" s="25">
        <f t="shared" si="41"/>
        <v>0</v>
      </c>
      <c r="Z27" s="45">
        <f>IFERROR(VLOOKUP(A27,#REF!,7,0),0)</f>
        <v>0</v>
      </c>
      <c r="AA27" s="45">
        <f>IFERROR(VLOOKUP(A27,#REF!,8,0),0)</f>
        <v>0</v>
      </c>
      <c r="AB27" s="45">
        <f>IFERROR(VLOOKUP(A27,#REF!,4,0),0)</f>
        <v>0</v>
      </c>
      <c r="AC27" s="28">
        <f>IFERROR(VLOOKUP(A27,#REF!,4,0),0)</f>
        <v>0</v>
      </c>
      <c r="AD27" s="45">
        <f>IFERROR(VLOOKUP(A27,#REF!,11,0),0)</f>
        <v>0</v>
      </c>
      <c r="AE27" s="28">
        <f t="shared" si="31"/>
        <v>0</v>
      </c>
      <c r="AF27" s="25">
        <f t="shared" si="18"/>
        <v>0</v>
      </c>
      <c r="AG27" s="235">
        <v>0.99821552834409344</v>
      </c>
      <c r="AH27" s="25">
        <f t="shared" si="19"/>
        <v>-0.99821552834409344</v>
      </c>
      <c r="AI27" s="29">
        <f t="shared" si="35"/>
        <v>0</v>
      </c>
      <c r="AJ27" s="29">
        <f>IFERROR((VLOOKUP(A27,#REF!,9,0)),0)</f>
        <v>0</v>
      </c>
      <c r="AK27" s="29">
        <f t="shared" si="32"/>
        <v>0</v>
      </c>
      <c r="AL27" s="25">
        <f t="shared" si="42"/>
        <v>0</v>
      </c>
      <c r="AM27" s="26">
        <v>0.97479323752979252</v>
      </c>
      <c r="AN27" s="25">
        <f t="shared" si="21"/>
        <v>-0.97479323752979252</v>
      </c>
      <c r="AO27" s="79">
        <f t="shared" si="33"/>
        <v>0</v>
      </c>
    </row>
    <row r="28" spans="1:41" ht="82.5" outlineLevel="1">
      <c r="A28" s="6" t="s">
        <v>436</v>
      </c>
      <c r="B28" s="6"/>
      <c r="C28" s="6" t="s">
        <v>105</v>
      </c>
      <c r="D28" s="7" t="s">
        <v>0</v>
      </c>
      <c r="E28" s="7" t="s">
        <v>244</v>
      </c>
      <c r="F28" s="7">
        <f>VLOOKUP(A28,Akt_apakšakt_pēcuzraudzība!A:F,6,0)</f>
        <v>0</v>
      </c>
      <c r="G28" s="158">
        <v>34374308</v>
      </c>
      <c r="H28" s="158"/>
      <c r="I28" s="154">
        <f>G28</f>
        <v>34374308</v>
      </c>
      <c r="J28" s="201">
        <f>8689444+6189352</f>
        <v>14878796</v>
      </c>
      <c r="K28" s="154">
        <f>J28*0.8527</f>
        <v>12687149.349200001</v>
      </c>
      <c r="L28" s="200">
        <v>11840308.949999999</v>
      </c>
      <c r="M28" s="200">
        <v>13886368</v>
      </c>
      <c r="N28" s="155">
        <f t="shared" si="30"/>
        <v>47061457.349200003</v>
      </c>
      <c r="O28" s="156">
        <f t="shared" si="37"/>
        <v>1.3690881384201248</v>
      </c>
      <c r="P28" s="48">
        <f>IFERROR(VLOOKUP(A28,#REF!,4,0),0)</f>
        <v>0</v>
      </c>
      <c r="Q28" s="25">
        <f t="shared" si="38"/>
        <v>0</v>
      </c>
      <c r="R28" s="25">
        <v>1.3440338918240915</v>
      </c>
      <c r="S28" s="26">
        <f t="shared" si="36"/>
        <v>-1.3440338918240915</v>
      </c>
      <c r="T28" s="25">
        <f t="shared" si="39"/>
        <v>0</v>
      </c>
      <c r="U28" s="28">
        <f>IFERROR(VLOOKUP(A28,#REF!,4,0),0)</f>
        <v>0</v>
      </c>
      <c r="V28" s="25">
        <f t="shared" si="40"/>
        <v>0</v>
      </c>
      <c r="W28" s="25">
        <v>1.3440338918240915</v>
      </c>
      <c r="X28" s="26">
        <f t="shared" si="16"/>
        <v>-1.3440338918240915</v>
      </c>
      <c r="Y28" s="25">
        <f t="shared" si="41"/>
        <v>0</v>
      </c>
      <c r="Z28" s="45">
        <f>IFERROR(VLOOKUP(A28,#REF!,7,0),0)</f>
        <v>0</v>
      </c>
      <c r="AA28" s="45">
        <f>IFERROR(VLOOKUP(A28,#REF!,8,0),0)</f>
        <v>0</v>
      </c>
      <c r="AB28" s="45">
        <f>IFERROR(VLOOKUP(A28,#REF!,4,0),0)</f>
        <v>0</v>
      </c>
      <c r="AC28" s="28">
        <f>IFERROR(VLOOKUP(A28,#REF!,4,0),0)</f>
        <v>0</v>
      </c>
      <c r="AD28" s="45">
        <f>IFERROR(VLOOKUP(A28,#REF!,11,0),0)</f>
        <v>0</v>
      </c>
      <c r="AE28" s="28">
        <f t="shared" si="31"/>
        <v>0</v>
      </c>
      <c r="AF28" s="25">
        <f t="shared" si="18"/>
        <v>0</v>
      </c>
      <c r="AG28" s="235">
        <v>1.239149656190897</v>
      </c>
      <c r="AH28" s="25">
        <f t="shared" si="19"/>
        <v>-1.239149656190897</v>
      </c>
      <c r="AI28" s="29">
        <f t="shared" si="35"/>
        <v>0</v>
      </c>
      <c r="AJ28" s="29">
        <f>IFERROR((VLOOKUP(A28,#REF!,9,0)),0)</f>
        <v>0</v>
      </c>
      <c r="AK28" s="29">
        <f t="shared" si="32"/>
        <v>0</v>
      </c>
      <c r="AL28" s="25">
        <f t="shared" si="42"/>
        <v>0</v>
      </c>
      <c r="AM28" s="26">
        <v>1.239149656190897</v>
      </c>
      <c r="AN28" s="25">
        <f t="shared" si="21"/>
        <v>-1.239149656190897</v>
      </c>
      <c r="AO28" s="79">
        <f t="shared" si="33"/>
        <v>0</v>
      </c>
    </row>
    <row r="29" spans="1:41" ht="148.5" outlineLevel="1">
      <c r="A29" s="6" t="s">
        <v>375</v>
      </c>
      <c r="B29" s="6"/>
      <c r="C29" s="6" t="s">
        <v>106</v>
      </c>
      <c r="D29" s="7" t="s">
        <v>0</v>
      </c>
      <c r="E29" s="7" t="s">
        <v>244</v>
      </c>
      <c r="F29" s="7">
        <f>VLOOKUP(A29,Akt_apakšakt_pēcuzraudzība!A:F,6,0)</f>
        <v>0</v>
      </c>
      <c r="G29" s="158">
        <v>5981418</v>
      </c>
      <c r="H29" s="158"/>
      <c r="I29" s="154">
        <f t="shared" si="34"/>
        <v>5981418</v>
      </c>
      <c r="J29" s="154">
        <v>0</v>
      </c>
      <c r="K29" s="154">
        <v>0</v>
      </c>
      <c r="L29" s="154"/>
      <c r="M29" s="154"/>
      <c r="N29" s="155">
        <f t="shared" si="30"/>
        <v>5981418</v>
      </c>
      <c r="O29" s="156">
        <f t="shared" si="37"/>
        <v>1</v>
      </c>
      <c r="P29" s="48">
        <f>IFERROR(VLOOKUP(A29,#REF!,4,0),0)</f>
        <v>0</v>
      </c>
      <c r="Q29" s="25">
        <f t="shared" si="38"/>
        <v>0</v>
      </c>
      <c r="R29" s="25">
        <v>0.98649621377405827</v>
      </c>
      <c r="S29" s="26">
        <f t="shared" si="36"/>
        <v>-0.98649621377405827</v>
      </c>
      <c r="T29" s="25">
        <f t="shared" si="39"/>
        <v>0</v>
      </c>
      <c r="U29" s="28">
        <f>IFERROR(VLOOKUP(A29,#REF!,4,0),0)</f>
        <v>0</v>
      </c>
      <c r="V29" s="25">
        <f t="shared" si="40"/>
        <v>0</v>
      </c>
      <c r="W29" s="25">
        <v>0.98649621377405827</v>
      </c>
      <c r="X29" s="26">
        <f t="shared" si="16"/>
        <v>-0.98649621377405827</v>
      </c>
      <c r="Y29" s="25">
        <f t="shared" si="41"/>
        <v>0</v>
      </c>
      <c r="Z29" s="45">
        <f>IFERROR(VLOOKUP(A29,#REF!,7,0),0)</f>
        <v>0</v>
      </c>
      <c r="AA29" s="45">
        <f>IFERROR(VLOOKUP(A29,#REF!,8,0),0)</f>
        <v>0</v>
      </c>
      <c r="AB29" s="45">
        <f>IFERROR(VLOOKUP(A29,#REF!,4,0),0)</f>
        <v>0</v>
      </c>
      <c r="AC29" s="28">
        <f>IFERROR(VLOOKUP(A29,#REF!,4,0),0)</f>
        <v>0</v>
      </c>
      <c r="AD29" s="45">
        <f>IFERROR(VLOOKUP(A29,#REF!,11,0),0)</f>
        <v>0</v>
      </c>
      <c r="AE29" s="28">
        <f t="shared" si="31"/>
        <v>0</v>
      </c>
      <c r="AF29" s="25">
        <f t="shared" si="18"/>
        <v>0</v>
      </c>
      <c r="AG29" s="235">
        <v>0.98649621377405827</v>
      </c>
      <c r="AH29" s="25">
        <f t="shared" si="19"/>
        <v>-0.98649621377405827</v>
      </c>
      <c r="AI29" s="29">
        <f t="shared" si="35"/>
        <v>0</v>
      </c>
      <c r="AJ29" s="29">
        <f>IFERROR((VLOOKUP(A29,#REF!,9,0)),0)</f>
        <v>0</v>
      </c>
      <c r="AK29" s="29">
        <f t="shared" si="32"/>
        <v>0</v>
      </c>
      <c r="AL29" s="25">
        <f t="shared" si="42"/>
        <v>0</v>
      </c>
      <c r="AM29" s="26">
        <v>0.98649621377405827</v>
      </c>
      <c r="AN29" s="25">
        <f t="shared" si="21"/>
        <v>-0.98649621377405827</v>
      </c>
      <c r="AO29" s="79">
        <f t="shared" si="33"/>
        <v>0</v>
      </c>
    </row>
    <row r="30" spans="1:41" ht="115.5" outlineLevel="1">
      <c r="A30" s="6" t="s">
        <v>373</v>
      </c>
      <c r="B30" s="6"/>
      <c r="C30" s="6" t="s">
        <v>107</v>
      </c>
      <c r="D30" s="7" t="s">
        <v>0</v>
      </c>
      <c r="E30" s="7" t="s">
        <v>244</v>
      </c>
      <c r="F30" s="7">
        <f>VLOOKUP(A30,Akt_apakšakt_pēcuzraudzība!A:F,6,0)</f>
        <v>0</v>
      </c>
      <c r="G30" s="158">
        <v>12966345</v>
      </c>
      <c r="H30" s="158"/>
      <c r="I30" s="154">
        <f t="shared" si="34"/>
        <v>12966345</v>
      </c>
      <c r="J30" s="154">
        <v>0</v>
      </c>
      <c r="K30" s="154">
        <v>0</v>
      </c>
      <c r="L30" s="154"/>
      <c r="M30" s="154"/>
      <c r="N30" s="155">
        <f t="shared" si="30"/>
        <v>12966345</v>
      </c>
      <c r="O30" s="156">
        <f t="shared" si="37"/>
        <v>1</v>
      </c>
      <c r="P30" s="48">
        <f>IFERROR(VLOOKUP(A30,#REF!,4,0),0)</f>
        <v>0</v>
      </c>
      <c r="Q30" s="23">
        <f t="shared" si="38"/>
        <v>0</v>
      </c>
      <c r="R30" s="25">
        <v>0.99994087308335544</v>
      </c>
      <c r="S30" s="26">
        <f t="shared" si="36"/>
        <v>-0.99994087308335544</v>
      </c>
      <c r="T30" s="25">
        <f t="shared" si="39"/>
        <v>0</v>
      </c>
      <c r="U30" s="28">
        <f>IFERROR(VLOOKUP(A30,#REF!,4,0),0)</f>
        <v>0</v>
      </c>
      <c r="V30" s="25">
        <f t="shared" si="40"/>
        <v>0</v>
      </c>
      <c r="W30" s="25">
        <v>0.99994087308335544</v>
      </c>
      <c r="X30" s="26">
        <f t="shared" si="16"/>
        <v>-0.99994087308335544</v>
      </c>
      <c r="Y30" s="25">
        <f t="shared" si="41"/>
        <v>0</v>
      </c>
      <c r="Z30" s="45">
        <f>IFERROR(VLOOKUP(A30,#REF!,7,0),0)</f>
        <v>0</v>
      </c>
      <c r="AA30" s="45">
        <f>IFERROR(VLOOKUP(A30,#REF!,8,0),0)</f>
        <v>0</v>
      </c>
      <c r="AB30" s="45">
        <f>IFERROR(VLOOKUP(A30,#REF!,4,0),0)</f>
        <v>0</v>
      </c>
      <c r="AC30" s="28">
        <f>IFERROR(VLOOKUP(A30,#REF!,4,0),0)</f>
        <v>0</v>
      </c>
      <c r="AD30" s="45">
        <f>IFERROR(VLOOKUP(A30,#REF!,11,0),0)</f>
        <v>0</v>
      </c>
      <c r="AE30" s="28">
        <f t="shared" si="31"/>
        <v>0</v>
      </c>
      <c r="AF30" s="25">
        <f t="shared" si="18"/>
        <v>0</v>
      </c>
      <c r="AG30" s="235">
        <v>0.99994087308335544</v>
      </c>
      <c r="AH30" s="25">
        <f t="shared" si="19"/>
        <v>-0.99994087308335544</v>
      </c>
      <c r="AI30" s="29">
        <f t="shared" si="35"/>
        <v>0</v>
      </c>
      <c r="AJ30" s="29">
        <f>IFERROR((VLOOKUP(A30,#REF!,9,0)),0)</f>
        <v>0</v>
      </c>
      <c r="AK30" s="29">
        <f t="shared" si="32"/>
        <v>0</v>
      </c>
      <c r="AL30" s="30">
        <f t="shared" si="42"/>
        <v>0</v>
      </c>
      <c r="AM30" s="31">
        <v>0.99999982338893489</v>
      </c>
      <c r="AN30" s="30">
        <f t="shared" si="21"/>
        <v>-0.99999982338893489</v>
      </c>
      <c r="AO30" s="79">
        <f t="shared" si="33"/>
        <v>0</v>
      </c>
    </row>
    <row r="31" spans="1:41" ht="99" outlineLevel="1">
      <c r="A31" s="6" t="s">
        <v>390</v>
      </c>
      <c r="B31" s="267"/>
      <c r="C31" s="6" t="s">
        <v>108</v>
      </c>
      <c r="D31" s="7" t="s">
        <v>0</v>
      </c>
      <c r="E31" s="7" t="s">
        <v>244</v>
      </c>
      <c r="F31" s="7">
        <f>VLOOKUP(A31,Akt_apakšakt_pēcuzraudzība!A:F,6,0)</f>
        <v>0</v>
      </c>
      <c r="G31" s="158">
        <v>4745196</v>
      </c>
      <c r="H31" s="158"/>
      <c r="I31" s="154">
        <f t="shared" si="34"/>
        <v>4745196</v>
      </c>
      <c r="J31" s="154">
        <v>0</v>
      </c>
      <c r="K31" s="154">
        <v>0</v>
      </c>
      <c r="L31" s="154"/>
      <c r="M31" s="154"/>
      <c r="N31" s="155">
        <f t="shared" si="30"/>
        <v>4745196</v>
      </c>
      <c r="O31" s="156">
        <f t="shared" si="37"/>
        <v>1</v>
      </c>
      <c r="P31" s="48">
        <f>IFERROR(VLOOKUP(A31,#REF!,4,0),0)</f>
        <v>0</v>
      </c>
      <c r="Q31" s="23">
        <f t="shared" si="38"/>
        <v>0</v>
      </c>
      <c r="R31" s="25">
        <v>0.98064283329919355</v>
      </c>
      <c r="S31" s="26">
        <f t="shared" si="36"/>
        <v>-0.98064283329919355</v>
      </c>
      <c r="T31" s="25">
        <f t="shared" si="39"/>
        <v>0</v>
      </c>
      <c r="U31" s="28">
        <f>IFERROR(VLOOKUP(A31,#REF!,4,0),0)</f>
        <v>0</v>
      </c>
      <c r="V31" s="25">
        <f t="shared" si="40"/>
        <v>0</v>
      </c>
      <c r="W31" s="25">
        <v>0.98064283329919355</v>
      </c>
      <c r="X31" s="26">
        <f t="shared" si="16"/>
        <v>-0.98064283329919355</v>
      </c>
      <c r="Y31" s="25">
        <f t="shared" si="41"/>
        <v>0</v>
      </c>
      <c r="Z31" s="45">
        <f>IFERROR(VLOOKUP(A31,#REF!,7,0),0)</f>
        <v>0</v>
      </c>
      <c r="AA31" s="45">
        <f>IFERROR(VLOOKUP(A31,#REF!,8,0),0)</f>
        <v>0</v>
      </c>
      <c r="AB31" s="45">
        <f>IFERROR(VLOOKUP(A31,#REF!,4,0),0)</f>
        <v>0</v>
      </c>
      <c r="AC31" s="28">
        <f>IFERROR(VLOOKUP(A31,#REF!,4,0),0)</f>
        <v>0</v>
      </c>
      <c r="AD31" s="45">
        <f>IFERROR(VLOOKUP(A31,#REF!,11,0),0)</f>
        <v>0</v>
      </c>
      <c r="AE31" s="28">
        <f t="shared" si="31"/>
        <v>0</v>
      </c>
      <c r="AF31" s="25">
        <f t="shared" si="18"/>
        <v>0</v>
      </c>
      <c r="AG31" s="235">
        <v>0.98064283540658803</v>
      </c>
      <c r="AH31" s="25">
        <f t="shared" si="19"/>
        <v>-0.98064283540658803</v>
      </c>
      <c r="AI31" s="29">
        <f t="shared" si="35"/>
        <v>0</v>
      </c>
      <c r="AJ31" s="29">
        <f>IFERROR((VLOOKUP(A31,#REF!,9,0)),0)</f>
        <v>0</v>
      </c>
      <c r="AK31" s="29">
        <f t="shared" si="32"/>
        <v>0</v>
      </c>
      <c r="AL31" s="30">
        <f t="shared" si="42"/>
        <v>0</v>
      </c>
      <c r="AM31" s="31">
        <v>0.98064283540658803</v>
      </c>
      <c r="AN31" s="30">
        <f t="shared" si="21"/>
        <v>-0.98064283540658803</v>
      </c>
      <c r="AO31" s="79">
        <f t="shared" si="33"/>
        <v>0</v>
      </c>
    </row>
    <row r="32" spans="1:41" ht="148.5" outlineLevel="2">
      <c r="A32" s="6" t="s">
        <v>11</v>
      </c>
      <c r="B32" s="6"/>
      <c r="C32" s="6" t="s">
        <v>109</v>
      </c>
      <c r="D32" s="7" t="s">
        <v>0</v>
      </c>
      <c r="E32" s="7" t="s">
        <v>244</v>
      </c>
      <c r="F32" s="7" t="e">
        <f>VLOOKUP(A32,Akt_apakšakt_pēcuzraudzība!A:F,6,0)</f>
        <v>#N/A</v>
      </c>
      <c r="G32" s="154">
        <v>0</v>
      </c>
      <c r="H32" s="154"/>
      <c r="I32" s="154">
        <f t="shared" si="34"/>
        <v>0</v>
      </c>
      <c r="J32" s="154">
        <v>0</v>
      </c>
      <c r="K32" s="154">
        <v>0</v>
      </c>
      <c r="L32" s="154"/>
      <c r="M32" s="154"/>
      <c r="N32" s="155">
        <f t="shared" si="30"/>
        <v>0</v>
      </c>
      <c r="O32" s="156">
        <v>0</v>
      </c>
      <c r="P32" s="48">
        <f>IFERROR(VLOOKUP(A32,#REF!,4,0),0)</f>
        <v>0</v>
      </c>
      <c r="Q32" s="25">
        <v>0</v>
      </c>
      <c r="R32" s="25">
        <v>0</v>
      </c>
      <c r="S32" s="26">
        <f t="shared" si="36"/>
        <v>0</v>
      </c>
      <c r="T32" s="25">
        <v>0</v>
      </c>
      <c r="U32" s="28">
        <f>IFERROR(VLOOKUP(A32,#REF!,4,0),0)</f>
        <v>0</v>
      </c>
      <c r="V32" s="25">
        <v>0</v>
      </c>
      <c r="W32" s="25">
        <v>0</v>
      </c>
      <c r="X32" s="26">
        <f t="shared" si="16"/>
        <v>0</v>
      </c>
      <c r="Y32" s="25">
        <v>0</v>
      </c>
      <c r="Z32" s="45">
        <f>IFERROR(VLOOKUP(A32,#REF!,7,0),0)</f>
        <v>0</v>
      </c>
      <c r="AA32" s="45">
        <f>IFERROR(VLOOKUP(A32,#REF!,8,0),0)</f>
        <v>0</v>
      </c>
      <c r="AB32" s="45">
        <f>IFERROR(VLOOKUP(A32,#REF!,4,0),0)</f>
        <v>0</v>
      </c>
      <c r="AC32" s="28">
        <f>IFERROR(VLOOKUP(A32,#REF!,4,0),0)</f>
        <v>0</v>
      </c>
      <c r="AD32" s="45">
        <f>IFERROR(VLOOKUP(A32,#REF!,11,0),0)</f>
        <v>0</v>
      </c>
      <c r="AE32" s="28">
        <f t="shared" si="31"/>
        <v>0</v>
      </c>
      <c r="AF32" s="25">
        <f t="shared" si="18"/>
        <v>0</v>
      </c>
      <c r="AG32" s="235">
        <v>0</v>
      </c>
      <c r="AH32" s="25">
        <f t="shared" si="19"/>
        <v>0</v>
      </c>
      <c r="AI32" s="29">
        <f t="shared" si="35"/>
        <v>0</v>
      </c>
      <c r="AJ32" s="29">
        <f>IFERROR((VLOOKUP(A32,#REF!,9,0)),0)</f>
        <v>0</v>
      </c>
      <c r="AK32" s="29">
        <f t="shared" si="32"/>
        <v>0</v>
      </c>
      <c r="AL32" s="25">
        <v>0</v>
      </c>
      <c r="AM32" s="26">
        <v>0</v>
      </c>
      <c r="AN32" s="25">
        <f t="shared" si="21"/>
        <v>0</v>
      </c>
      <c r="AO32" s="79">
        <f t="shared" si="33"/>
        <v>0</v>
      </c>
    </row>
    <row r="33" spans="1:41" ht="82.5" outlineLevel="1">
      <c r="A33" s="6" t="s">
        <v>381</v>
      </c>
      <c r="B33" s="267"/>
      <c r="C33" s="6" t="s">
        <v>110</v>
      </c>
      <c r="D33" s="7" t="s">
        <v>0</v>
      </c>
      <c r="E33" s="7" t="s">
        <v>245</v>
      </c>
      <c r="F33" s="7">
        <f>VLOOKUP(A33,Akt_apakšakt_pēcuzraudzība!A:F,6,0)</f>
        <v>0</v>
      </c>
      <c r="G33" s="158">
        <v>7742415</v>
      </c>
      <c r="H33" s="158"/>
      <c r="I33" s="154">
        <f t="shared" si="34"/>
        <v>7742415</v>
      </c>
      <c r="J33" s="154">
        <v>2309168.7000000002</v>
      </c>
      <c r="K33" s="154">
        <f>2309168.7*1</f>
        <v>2309168.7000000002</v>
      </c>
      <c r="L33" s="154">
        <v>2309168.7000000002</v>
      </c>
      <c r="M33" s="154">
        <v>2309168.7000000002</v>
      </c>
      <c r="N33" s="155">
        <f t="shared" si="30"/>
        <v>10051583.699999999</v>
      </c>
      <c r="O33" s="156">
        <f>N33/I33</f>
        <v>1.2982491509432132</v>
      </c>
      <c r="P33" s="48">
        <f>IFERROR(VLOOKUP(A33,#REF!,4,0),0)</f>
        <v>0</v>
      </c>
      <c r="Q33" s="25">
        <f>P33/I33</f>
        <v>0</v>
      </c>
      <c r="R33" s="25">
        <v>1.2879857757560143</v>
      </c>
      <c r="S33" s="26">
        <f t="shared" si="36"/>
        <v>-1.2879857757560143</v>
      </c>
      <c r="T33" s="25">
        <f>P33/N33</f>
        <v>0</v>
      </c>
      <c r="U33" s="28">
        <f>IFERROR(VLOOKUP(A33,#REF!,4,0),0)</f>
        <v>0</v>
      </c>
      <c r="V33" s="25">
        <f>U33/I33</f>
        <v>0</v>
      </c>
      <c r="W33" s="25">
        <v>1.2879857757560143</v>
      </c>
      <c r="X33" s="26">
        <f t="shared" si="16"/>
        <v>-1.2879857757560143</v>
      </c>
      <c r="Y33" s="25">
        <f>U33/N33</f>
        <v>0</v>
      </c>
      <c r="Z33" s="45">
        <f>IFERROR(VLOOKUP(A33,#REF!,7,0),0)</f>
        <v>0</v>
      </c>
      <c r="AA33" s="45">
        <f>IFERROR(VLOOKUP(A33,#REF!,8,0),0)</f>
        <v>0</v>
      </c>
      <c r="AB33" s="45">
        <f>IFERROR(VLOOKUP(A33,#REF!,4,0),0)</f>
        <v>0</v>
      </c>
      <c r="AC33" s="28">
        <f>IFERROR(VLOOKUP(A33,#REF!,4,0),0)</f>
        <v>0</v>
      </c>
      <c r="AD33" s="45">
        <f>IFERROR(VLOOKUP(A33,#REF!,11,0),0)</f>
        <v>0</v>
      </c>
      <c r="AE33" s="28">
        <f t="shared" si="31"/>
        <v>0</v>
      </c>
      <c r="AF33" s="25">
        <f t="shared" si="18"/>
        <v>0</v>
      </c>
      <c r="AG33" s="235">
        <v>1.2879857757560143</v>
      </c>
      <c r="AH33" s="25">
        <f t="shared" si="19"/>
        <v>-1.2879857757560143</v>
      </c>
      <c r="AI33" s="29">
        <f t="shared" si="35"/>
        <v>0</v>
      </c>
      <c r="AJ33" s="29">
        <f>IFERROR((VLOOKUP(A33,#REF!,9,0)),0)</f>
        <v>0</v>
      </c>
      <c r="AK33" s="29">
        <f t="shared" si="32"/>
        <v>0</v>
      </c>
      <c r="AL33" s="25">
        <f>AK33/I33</f>
        <v>0</v>
      </c>
      <c r="AM33" s="26">
        <v>1.2879857757560143</v>
      </c>
      <c r="AN33" s="25">
        <f t="shared" si="21"/>
        <v>-1.2879857757560143</v>
      </c>
      <c r="AO33" s="79">
        <f t="shared" si="33"/>
        <v>0</v>
      </c>
    </row>
    <row r="34" spans="1:41" ht="66" outlineLevel="2">
      <c r="A34" s="6" t="s">
        <v>12</v>
      </c>
      <c r="B34" s="6"/>
      <c r="C34" s="6" t="s">
        <v>111</v>
      </c>
      <c r="D34" s="7" t="s">
        <v>0</v>
      </c>
      <c r="E34" s="7" t="s">
        <v>244</v>
      </c>
      <c r="F34" s="7" t="e">
        <f>VLOOKUP(A34,Akt_apakšakt_pēcuzraudzība!A:F,6,0)</f>
        <v>#N/A</v>
      </c>
      <c r="G34" s="154">
        <v>0</v>
      </c>
      <c r="H34" s="154"/>
      <c r="I34" s="154">
        <f t="shared" si="34"/>
        <v>0</v>
      </c>
      <c r="J34" s="154">
        <v>0</v>
      </c>
      <c r="K34" s="154">
        <v>0</v>
      </c>
      <c r="L34" s="154"/>
      <c r="M34" s="154"/>
      <c r="N34" s="155">
        <f t="shared" si="30"/>
        <v>0</v>
      </c>
      <c r="O34" s="156">
        <v>0</v>
      </c>
      <c r="P34" s="48">
        <f>IFERROR(VLOOKUP(A34,#REF!,4,0),0)</f>
        <v>0</v>
      </c>
      <c r="Q34" s="25">
        <v>0</v>
      </c>
      <c r="R34" s="25">
        <v>0</v>
      </c>
      <c r="S34" s="26">
        <f t="shared" si="36"/>
        <v>0</v>
      </c>
      <c r="T34" s="25">
        <v>0</v>
      </c>
      <c r="U34" s="28">
        <f>IFERROR(VLOOKUP(A34,#REF!,4,0),0)</f>
        <v>0</v>
      </c>
      <c r="V34" s="25">
        <v>0</v>
      </c>
      <c r="W34" s="25">
        <v>0</v>
      </c>
      <c r="X34" s="26">
        <f t="shared" si="16"/>
        <v>0</v>
      </c>
      <c r="Y34" s="25">
        <v>0</v>
      </c>
      <c r="Z34" s="45">
        <f>IFERROR(VLOOKUP(A34,#REF!,7,0),0)</f>
        <v>0</v>
      </c>
      <c r="AA34" s="45">
        <f>IFERROR(VLOOKUP(A34,#REF!,8,0),0)</f>
        <v>0</v>
      </c>
      <c r="AB34" s="45">
        <f>IFERROR(VLOOKUP(A34,#REF!,4,0),0)</f>
        <v>0</v>
      </c>
      <c r="AC34" s="28">
        <f>IFERROR(VLOOKUP(A34,#REF!,4,0),0)</f>
        <v>0</v>
      </c>
      <c r="AD34" s="45">
        <f>IFERROR(VLOOKUP(A34,#REF!,11,0),0)</f>
        <v>0</v>
      </c>
      <c r="AE34" s="28">
        <f t="shared" si="31"/>
        <v>0</v>
      </c>
      <c r="AF34" s="25">
        <f t="shared" si="18"/>
        <v>0</v>
      </c>
      <c r="AG34" s="235">
        <v>0</v>
      </c>
      <c r="AH34" s="25">
        <f t="shared" si="19"/>
        <v>0</v>
      </c>
      <c r="AI34" s="29">
        <f t="shared" si="35"/>
        <v>0</v>
      </c>
      <c r="AJ34" s="29">
        <f>IFERROR((VLOOKUP(A34,#REF!,9,0)),0)</f>
        <v>0</v>
      </c>
      <c r="AK34" s="29">
        <f t="shared" si="32"/>
        <v>0</v>
      </c>
      <c r="AL34" s="25">
        <v>0</v>
      </c>
      <c r="AM34" s="26">
        <v>0</v>
      </c>
      <c r="AN34" s="25">
        <f t="shared" si="21"/>
        <v>0</v>
      </c>
      <c r="AO34" s="79">
        <f t="shared" si="33"/>
        <v>0</v>
      </c>
    </row>
    <row r="35" spans="1:41" ht="114" customHeight="1" outlineLevel="1">
      <c r="A35" s="6" t="s">
        <v>478</v>
      </c>
      <c r="B35" s="6"/>
      <c r="C35" s="6" t="s">
        <v>334</v>
      </c>
      <c r="D35" s="7" t="s">
        <v>0</v>
      </c>
      <c r="E35" s="7" t="s">
        <v>244</v>
      </c>
      <c r="F35" s="7">
        <f>VLOOKUP(A35,Akt_apakšakt_pēcuzraudzība!A:F,6,0)</f>
        <v>0</v>
      </c>
      <c r="G35" s="158">
        <v>24126311.000000004</v>
      </c>
      <c r="H35" s="158"/>
      <c r="I35" s="154">
        <f t="shared" si="34"/>
        <v>24126311.000000004</v>
      </c>
      <c r="J35" s="154">
        <v>0</v>
      </c>
      <c r="K35" s="154">
        <v>0</v>
      </c>
      <c r="L35" s="154"/>
      <c r="M35" s="154"/>
      <c r="N35" s="155">
        <f t="shared" si="30"/>
        <v>24126311.000000004</v>
      </c>
      <c r="O35" s="156">
        <f>N35/I35</f>
        <v>1</v>
      </c>
      <c r="P35" s="48">
        <f>IFERROR(VLOOKUP(A35,#REF!,4,0),0)</f>
        <v>0</v>
      </c>
      <c r="Q35" s="25">
        <f>P35/I35</f>
        <v>0</v>
      </c>
      <c r="R35" s="25">
        <v>0.99751299691030237</v>
      </c>
      <c r="S35" s="26">
        <f t="shared" si="36"/>
        <v>-0.99751299691030237</v>
      </c>
      <c r="T35" s="25">
        <f>P35/N35</f>
        <v>0</v>
      </c>
      <c r="U35" s="28">
        <f>IFERROR(VLOOKUP(A35,#REF!,4,0),0)</f>
        <v>0</v>
      </c>
      <c r="V35" s="25">
        <f>U35/I35</f>
        <v>0</v>
      </c>
      <c r="W35" s="25">
        <v>0.99751299691030237</v>
      </c>
      <c r="X35" s="26">
        <f t="shared" si="16"/>
        <v>-0.99751299691030237</v>
      </c>
      <c r="Y35" s="25">
        <f>U35/N35</f>
        <v>0</v>
      </c>
      <c r="Z35" s="45">
        <f>IFERROR(VLOOKUP(A35,#REF!,7,0),0)</f>
        <v>0</v>
      </c>
      <c r="AA35" s="45">
        <f>IFERROR(VLOOKUP(A35,#REF!,8,0),0)</f>
        <v>0</v>
      </c>
      <c r="AB35" s="45">
        <f>IFERROR(VLOOKUP(A35,#REF!,4,0),0)</f>
        <v>0</v>
      </c>
      <c r="AC35" s="28">
        <f>IFERROR(VLOOKUP(A35,#REF!,4,0),0)</f>
        <v>0</v>
      </c>
      <c r="AD35" s="45">
        <f>IFERROR(VLOOKUP(A35,#REF!,11,0),0)</f>
        <v>0</v>
      </c>
      <c r="AE35" s="28">
        <f t="shared" si="31"/>
        <v>0</v>
      </c>
      <c r="AF35" s="25">
        <f t="shared" si="18"/>
        <v>0</v>
      </c>
      <c r="AG35" s="235">
        <v>0.99751299691030237</v>
      </c>
      <c r="AH35" s="25">
        <f t="shared" si="19"/>
        <v>-0.99751299691030237</v>
      </c>
      <c r="AI35" s="29">
        <f t="shared" si="35"/>
        <v>0</v>
      </c>
      <c r="AJ35" s="29">
        <f>IFERROR((VLOOKUP(A35,#REF!,9,0)),0)</f>
        <v>0</v>
      </c>
      <c r="AK35" s="29">
        <f t="shared" si="32"/>
        <v>0</v>
      </c>
      <c r="AL35" s="25">
        <f>AK35/I35</f>
        <v>0</v>
      </c>
      <c r="AM35" s="26">
        <v>0.99751299691030237</v>
      </c>
      <c r="AN35" s="25">
        <f t="shared" si="21"/>
        <v>-0.99751299691030237</v>
      </c>
      <c r="AO35" s="79">
        <f t="shared" si="33"/>
        <v>0</v>
      </c>
    </row>
    <row r="36" spans="1:41" ht="118.5" customHeight="1" outlineLevel="2">
      <c r="A36" s="6" t="s">
        <v>13</v>
      </c>
      <c r="B36" s="6"/>
      <c r="C36" s="6" t="s">
        <v>112</v>
      </c>
      <c r="D36" s="7" t="s">
        <v>0</v>
      </c>
      <c r="E36" s="7" t="s">
        <v>244</v>
      </c>
      <c r="F36" s="7" t="e">
        <f>VLOOKUP(A36,Akt_apakšakt_pēcuzraudzība!A:F,6,0)</f>
        <v>#N/A</v>
      </c>
      <c r="G36" s="154">
        <v>0</v>
      </c>
      <c r="H36" s="154"/>
      <c r="I36" s="154">
        <f t="shared" si="34"/>
        <v>0</v>
      </c>
      <c r="J36" s="154">
        <f>1456261-1456261</f>
        <v>0</v>
      </c>
      <c r="K36" s="154">
        <v>0</v>
      </c>
      <c r="L36" s="154"/>
      <c r="M36" s="154"/>
      <c r="N36" s="155">
        <f t="shared" si="30"/>
        <v>0</v>
      </c>
      <c r="O36" s="156">
        <v>0</v>
      </c>
      <c r="P36" s="48">
        <f>IFERROR(VLOOKUP(A36,#REF!,4,0),0)</f>
        <v>0</v>
      </c>
      <c r="Q36" s="25">
        <v>0</v>
      </c>
      <c r="R36" s="25">
        <v>0</v>
      </c>
      <c r="S36" s="26">
        <f t="shared" si="36"/>
        <v>0</v>
      </c>
      <c r="T36" s="25">
        <v>0</v>
      </c>
      <c r="U36" s="28">
        <f>IFERROR(VLOOKUP(A36,#REF!,4,0),0)</f>
        <v>0</v>
      </c>
      <c r="V36" s="25">
        <v>0</v>
      </c>
      <c r="W36" s="25">
        <v>0</v>
      </c>
      <c r="X36" s="26">
        <f t="shared" si="16"/>
        <v>0</v>
      </c>
      <c r="Y36" s="25">
        <v>0</v>
      </c>
      <c r="Z36" s="45">
        <f>IFERROR(VLOOKUP(A36,#REF!,7,0),0)</f>
        <v>0</v>
      </c>
      <c r="AA36" s="45">
        <f>IFERROR(VLOOKUP(A36,#REF!,8,0),0)</f>
        <v>0</v>
      </c>
      <c r="AB36" s="45">
        <f>IFERROR(VLOOKUP(A36,#REF!,4,0),0)</f>
        <v>0</v>
      </c>
      <c r="AC36" s="28">
        <f>IFERROR(VLOOKUP(A36,#REF!,4,0),0)</f>
        <v>0</v>
      </c>
      <c r="AD36" s="45">
        <f>IFERROR(VLOOKUP(A36,#REF!,11,0),0)</f>
        <v>0</v>
      </c>
      <c r="AE36" s="28">
        <f t="shared" si="31"/>
        <v>0</v>
      </c>
      <c r="AF36" s="25">
        <f t="shared" si="18"/>
        <v>0</v>
      </c>
      <c r="AG36" s="235">
        <v>0</v>
      </c>
      <c r="AH36" s="25">
        <f t="shared" si="19"/>
        <v>0</v>
      </c>
      <c r="AI36" s="29">
        <f t="shared" si="35"/>
        <v>0</v>
      </c>
      <c r="AJ36" s="29">
        <f>IFERROR((VLOOKUP(A36,#REF!,9,0)),0)</f>
        <v>0</v>
      </c>
      <c r="AK36" s="29">
        <f t="shared" si="32"/>
        <v>0</v>
      </c>
      <c r="AL36" s="25">
        <v>0</v>
      </c>
      <c r="AM36" s="26">
        <v>0</v>
      </c>
      <c r="AN36" s="25">
        <f t="shared" si="21"/>
        <v>0</v>
      </c>
      <c r="AO36" s="79">
        <f t="shared" si="33"/>
        <v>0</v>
      </c>
    </row>
    <row r="37" spans="1:41" ht="148.5" outlineLevel="2">
      <c r="A37" s="6" t="s">
        <v>14</v>
      </c>
      <c r="B37" s="6"/>
      <c r="C37" s="6" t="s">
        <v>113</v>
      </c>
      <c r="D37" s="7" t="s">
        <v>0</v>
      </c>
      <c r="E37" s="7" t="s">
        <v>244</v>
      </c>
      <c r="F37" s="7" t="e">
        <f>VLOOKUP(A37,Akt_apakšakt_pēcuzraudzība!A:F,6,0)</f>
        <v>#N/A</v>
      </c>
      <c r="G37" s="154">
        <v>0</v>
      </c>
      <c r="H37" s="154"/>
      <c r="I37" s="154">
        <f t="shared" si="34"/>
        <v>0</v>
      </c>
      <c r="J37" s="154">
        <v>0</v>
      </c>
      <c r="K37" s="154">
        <v>0</v>
      </c>
      <c r="L37" s="154"/>
      <c r="M37" s="154"/>
      <c r="N37" s="155">
        <f t="shared" si="30"/>
        <v>0</v>
      </c>
      <c r="O37" s="156">
        <v>0</v>
      </c>
      <c r="P37" s="48">
        <f>IFERROR(VLOOKUP(A37,#REF!,4,0),0)</f>
        <v>0</v>
      </c>
      <c r="Q37" s="25">
        <v>0</v>
      </c>
      <c r="R37" s="25">
        <v>0</v>
      </c>
      <c r="S37" s="26">
        <f t="shared" si="36"/>
        <v>0</v>
      </c>
      <c r="T37" s="25">
        <v>0</v>
      </c>
      <c r="U37" s="28">
        <f>IFERROR(VLOOKUP(A37,#REF!,4,0),0)</f>
        <v>0</v>
      </c>
      <c r="V37" s="25">
        <v>0</v>
      </c>
      <c r="W37" s="25">
        <v>0</v>
      </c>
      <c r="X37" s="26">
        <f t="shared" si="16"/>
        <v>0</v>
      </c>
      <c r="Y37" s="25">
        <v>0</v>
      </c>
      <c r="Z37" s="45">
        <f>IFERROR(VLOOKUP(A37,#REF!,7,0),0)</f>
        <v>0</v>
      </c>
      <c r="AA37" s="45">
        <f>IFERROR(VLOOKUP(A37,#REF!,8,0),0)</f>
        <v>0</v>
      </c>
      <c r="AB37" s="45">
        <f>IFERROR(VLOOKUP(A37,#REF!,4,0),0)</f>
        <v>0</v>
      </c>
      <c r="AC37" s="28">
        <f>IFERROR(VLOOKUP(A37,#REF!,4,0),0)</f>
        <v>0</v>
      </c>
      <c r="AD37" s="45">
        <f>IFERROR(VLOOKUP(A37,#REF!,11,0),0)</f>
        <v>0</v>
      </c>
      <c r="AE37" s="28">
        <f t="shared" si="31"/>
        <v>0</v>
      </c>
      <c r="AF37" s="25">
        <f t="shared" si="18"/>
        <v>0</v>
      </c>
      <c r="AG37" s="235">
        <v>0</v>
      </c>
      <c r="AH37" s="25">
        <f t="shared" si="19"/>
        <v>0</v>
      </c>
      <c r="AI37" s="29">
        <f t="shared" si="35"/>
        <v>0</v>
      </c>
      <c r="AJ37" s="29">
        <f>IFERROR((VLOOKUP(A37,#REF!,9,0)),0)</f>
        <v>0</v>
      </c>
      <c r="AK37" s="29">
        <f t="shared" si="32"/>
        <v>0</v>
      </c>
      <c r="AL37" s="25">
        <v>0</v>
      </c>
      <c r="AM37" s="26">
        <v>0</v>
      </c>
      <c r="AN37" s="25">
        <f t="shared" si="21"/>
        <v>0</v>
      </c>
      <c r="AO37" s="79">
        <f t="shared" si="33"/>
        <v>0</v>
      </c>
    </row>
    <row r="38" spans="1:41" ht="135" customHeight="1" outlineLevel="2">
      <c r="A38" s="6" t="s">
        <v>15</v>
      </c>
      <c r="B38" s="6"/>
      <c r="C38" s="6" t="s">
        <v>114</v>
      </c>
      <c r="D38" s="7" t="s">
        <v>0</v>
      </c>
      <c r="E38" s="7" t="s">
        <v>244</v>
      </c>
      <c r="F38" s="7" t="e">
        <f>VLOOKUP(A38,Akt_apakšakt_pēcuzraudzība!A:F,6,0)</f>
        <v>#N/A</v>
      </c>
      <c r="G38" s="154">
        <v>0</v>
      </c>
      <c r="H38" s="154"/>
      <c r="I38" s="154">
        <f t="shared" si="34"/>
        <v>0</v>
      </c>
      <c r="J38" s="154">
        <v>0</v>
      </c>
      <c r="K38" s="154">
        <v>0</v>
      </c>
      <c r="L38" s="154"/>
      <c r="M38" s="154"/>
      <c r="N38" s="155">
        <f t="shared" si="30"/>
        <v>0</v>
      </c>
      <c r="O38" s="156">
        <v>0</v>
      </c>
      <c r="P38" s="48">
        <f>IFERROR(VLOOKUP(A38,#REF!,4,0),0)</f>
        <v>0</v>
      </c>
      <c r="Q38" s="25">
        <v>0</v>
      </c>
      <c r="R38" s="25">
        <v>0</v>
      </c>
      <c r="S38" s="26">
        <f t="shared" si="36"/>
        <v>0</v>
      </c>
      <c r="T38" s="25">
        <v>0</v>
      </c>
      <c r="U38" s="28">
        <f>IFERROR(VLOOKUP(A38,#REF!,4,0),0)</f>
        <v>0</v>
      </c>
      <c r="V38" s="25">
        <v>0</v>
      </c>
      <c r="W38" s="25">
        <v>0</v>
      </c>
      <c r="X38" s="26">
        <f t="shared" si="16"/>
        <v>0</v>
      </c>
      <c r="Y38" s="25">
        <f>IFERROR((U38/N38),0)</f>
        <v>0</v>
      </c>
      <c r="Z38" s="45">
        <f>IFERROR(VLOOKUP(A38,#REF!,7,0),0)</f>
        <v>0</v>
      </c>
      <c r="AA38" s="45">
        <f>IFERROR(VLOOKUP(A38,#REF!,8,0),0)</f>
        <v>0</v>
      </c>
      <c r="AB38" s="45">
        <f>IFERROR(VLOOKUP(A38,#REF!,4,0),0)</f>
        <v>0</v>
      </c>
      <c r="AC38" s="28">
        <f>IFERROR(VLOOKUP(A38,#REF!,4,0),0)</f>
        <v>0</v>
      </c>
      <c r="AD38" s="45">
        <f>IFERROR(VLOOKUP(A38,#REF!,11,0),0)</f>
        <v>0</v>
      </c>
      <c r="AE38" s="28">
        <f t="shared" si="31"/>
        <v>0</v>
      </c>
      <c r="AF38" s="25">
        <f t="shared" si="18"/>
        <v>0</v>
      </c>
      <c r="AG38" s="235">
        <v>0</v>
      </c>
      <c r="AH38" s="25">
        <f t="shared" si="19"/>
        <v>0</v>
      </c>
      <c r="AI38" s="29">
        <f t="shared" si="35"/>
        <v>0</v>
      </c>
      <c r="AJ38" s="29">
        <f>IFERROR((VLOOKUP(A38,#REF!,9,0)),0)</f>
        <v>0</v>
      </c>
      <c r="AK38" s="29">
        <f t="shared" si="32"/>
        <v>0</v>
      </c>
      <c r="AL38" s="25">
        <v>0</v>
      </c>
      <c r="AM38" s="26">
        <v>0</v>
      </c>
      <c r="AN38" s="25">
        <f t="shared" si="21"/>
        <v>0</v>
      </c>
      <c r="AO38" s="79">
        <f t="shared" si="33"/>
        <v>0</v>
      </c>
    </row>
    <row r="39" spans="1:41" ht="49.5" outlineLevel="1">
      <c r="A39" s="6" t="s">
        <v>396</v>
      </c>
      <c r="B39" s="6"/>
      <c r="C39" s="6" t="s">
        <v>115</v>
      </c>
      <c r="D39" s="7" t="s">
        <v>0</v>
      </c>
      <c r="E39" s="7" t="s">
        <v>244</v>
      </c>
      <c r="F39" s="7">
        <f>VLOOKUP(A39,Akt_apakšakt_pēcuzraudzība!A:F,6,0)</f>
        <v>0</v>
      </c>
      <c r="G39" s="158">
        <v>1384961</v>
      </c>
      <c r="H39" s="158"/>
      <c r="I39" s="154">
        <f t="shared" si="34"/>
        <v>1384961</v>
      </c>
      <c r="J39" s="154">
        <v>0</v>
      </c>
      <c r="K39" s="154">
        <v>0</v>
      </c>
      <c r="L39" s="154"/>
      <c r="M39" s="154"/>
      <c r="N39" s="155">
        <f t="shared" si="30"/>
        <v>1384961</v>
      </c>
      <c r="O39" s="156">
        <f t="shared" ref="O39:O51" si="43">N39/I39</f>
        <v>1</v>
      </c>
      <c r="P39" s="48">
        <f>IFERROR(VLOOKUP(A39,#REF!,4,0),0)</f>
        <v>0</v>
      </c>
      <c r="Q39" s="25">
        <f t="shared" ref="Q39:Q51" si="44">P39/I39</f>
        <v>0</v>
      </c>
      <c r="R39" s="25">
        <v>0.99870298152799963</v>
      </c>
      <c r="S39" s="26">
        <f t="shared" si="36"/>
        <v>-0.99870298152799963</v>
      </c>
      <c r="T39" s="25">
        <f t="shared" ref="T39:T51" si="45">P39/N39</f>
        <v>0</v>
      </c>
      <c r="U39" s="28">
        <f>IFERROR(VLOOKUP(A39,#REF!,4,0),0)</f>
        <v>0</v>
      </c>
      <c r="V39" s="25">
        <f t="shared" ref="V39:V51" si="46">U39/I39</f>
        <v>0</v>
      </c>
      <c r="W39" s="25">
        <v>0.99870298152799963</v>
      </c>
      <c r="X39" s="26">
        <f t="shared" si="16"/>
        <v>-0.99870298152799963</v>
      </c>
      <c r="Y39" s="25">
        <f t="shared" ref="Y39:Y51" si="47">U39/N39</f>
        <v>0</v>
      </c>
      <c r="Z39" s="45">
        <f>IFERROR(VLOOKUP(A39,#REF!,7,0),0)</f>
        <v>0</v>
      </c>
      <c r="AA39" s="45">
        <f>IFERROR(VLOOKUP(A39,#REF!,8,0),0)</f>
        <v>0</v>
      </c>
      <c r="AB39" s="45">
        <f>IFERROR(VLOOKUP(A39,#REF!,4,0),0)</f>
        <v>0</v>
      </c>
      <c r="AC39" s="28">
        <f>IFERROR(VLOOKUP(A39,#REF!,4,0),0)</f>
        <v>0</v>
      </c>
      <c r="AD39" s="45">
        <f>IFERROR(VLOOKUP(A39,#REF!,11,0),0)</f>
        <v>0</v>
      </c>
      <c r="AE39" s="28">
        <f t="shared" si="31"/>
        <v>0</v>
      </c>
      <c r="AF39" s="25">
        <f t="shared" si="18"/>
        <v>0</v>
      </c>
      <c r="AG39" s="235">
        <v>0.77281436083759758</v>
      </c>
      <c r="AH39" s="25">
        <f t="shared" si="19"/>
        <v>-0.77281436083759758</v>
      </c>
      <c r="AI39" s="29">
        <f t="shared" si="35"/>
        <v>0</v>
      </c>
      <c r="AJ39" s="29">
        <f>IFERROR((VLOOKUP(A39,#REF!,9,0)),0)</f>
        <v>0</v>
      </c>
      <c r="AK39" s="29">
        <f t="shared" si="32"/>
        <v>0</v>
      </c>
      <c r="AL39" s="25">
        <f t="shared" ref="AL39:AL45" si="48">AK39/I39</f>
        <v>0</v>
      </c>
      <c r="AM39" s="26">
        <v>0.77281436083759758</v>
      </c>
      <c r="AN39" s="25">
        <f t="shared" si="21"/>
        <v>-0.77281436083759758</v>
      </c>
      <c r="AO39" s="79">
        <f t="shared" si="33"/>
        <v>0</v>
      </c>
    </row>
    <row r="40" spans="1:41" ht="214.5" customHeight="1" outlineLevel="1">
      <c r="A40" s="6" t="s">
        <v>397</v>
      </c>
      <c r="B40" s="267"/>
      <c r="C40" s="6" t="s">
        <v>116</v>
      </c>
      <c r="D40" s="7" t="s">
        <v>0</v>
      </c>
      <c r="E40" s="7" t="s">
        <v>244</v>
      </c>
      <c r="F40" s="7">
        <f>VLOOKUP(A40,Akt_apakšakt_pēcuzraudzība!A:F,6,0)</f>
        <v>0</v>
      </c>
      <c r="G40" s="158">
        <v>5100000</v>
      </c>
      <c r="H40" s="158"/>
      <c r="I40" s="154">
        <f t="shared" si="34"/>
        <v>5100000</v>
      </c>
      <c r="J40" s="154">
        <v>0</v>
      </c>
      <c r="K40" s="154">
        <v>0</v>
      </c>
      <c r="L40" s="154"/>
      <c r="M40" s="154"/>
      <c r="N40" s="155">
        <f t="shared" si="30"/>
        <v>5100000</v>
      </c>
      <c r="O40" s="156">
        <f t="shared" si="43"/>
        <v>1</v>
      </c>
      <c r="P40" s="48">
        <f>IFERROR(VLOOKUP(A40,#REF!,4,0),0)</f>
        <v>0</v>
      </c>
      <c r="Q40" s="25">
        <f t="shared" si="44"/>
        <v>0</v>
      </c>
      <c r="R40" s="25">
        <v>0.98190922352941179</v>
      </c>
      <c r="S40" s="26">
        <f t="shared" si="36"/>
        <v>-0.98190922352941179</v>
      </c>
      <c r="T40" s="25">
        <f t="shared" si="45"/>
        <v>0</v>
      </c>
      <c r="U40" s="28">
        <f>IFERROR(VLOOKUP(A40,#REF!,4,0),0)</f>
        <v>0</v>
      </c>
      <c r="V40" s="25">
        <f t="shared" si="46"/>
        <v>0</v>
      </c>
      <c r="W40" s="25">
        <v>0.98190922352941179</v>
      </c>
      <c r="X40" s="26">
        <f t="shared" si="16"/>
        <v>-0.98190922352941179</v>
      </c>
      <c r="Y40" s="25">
        <f t="shared" si="47"/>
        <v>0</v>
      </c>
      <c r="Z40" s="45">
        <f>IFERROR(VLOOKUP(A40,#REF!,7,0),0)</f>
        <v>0</v>
      </c>
      <c r="AA40" s="45">
        <f>IFERROR(VLOOKUP(A40,#REF!,8,0),0)</f>
        <v>0</v>
      </c>
      <c r="AB40" s="45">
        <f>IFERROR(VLOOKUP(A40,#REF!,4,0),0)</f>
        <v>0</v>
      </c>
      <c r="AC40" s="28">
        <f>IFERROR(VLOOKUP(A40,#REF!,4,0),0)</f>
        <v>0</v>
      </c>
      <c r="AD40" s="45">
        <f>IFERROR(VLOOKUP(A40,#REF!,11,0),0)</f>
        <v>0</v>
      </c>
      <c r="AE40" s="28">
        <f t="shared" si="31"/>
        <v>0</v>
      </c>
      <c r="AF40" s="25">
        <f t="shared" si="18"/>
        <v>0</v>
      </c>
      <c r="AG40" s="235">
        <v>0.98190922352941179</v>
      </c>
      <c r="AH40" s="25">
        <f t="shared" si="19"/>
        <v>-0.98190922352941179</v>
      </c>
      <c r="AI40" s="29">
        <f t="shared" si="35"/>
        <v>0</v>
      </c>
      <c r="AJ40" s="29">
        <f>IFERROR((VLOOKUP(A40,#REF!,9,0)),0)</f>
        <v>0</v>
      </c>
      <c r="AK40" s="29">
        <f t="shared" si="32"/>
        <v>0</v>
      </c>
      <c r="AL40" s="25">
        <f t="shared" si="48"/>
        <v>0</v>
      </c>
      <c r="AM40" s="26">
        <v>0.98190922352941179</v>
      </c>
      <c r="AN40" s="25">
        <f t="shared" si="21"/>
        <v>-0.98190922352941179</v>
      </c>
      <c r="AO40" s="79">
        <f t="shared" si="33"/>
        <v>0</v>
      </c>
    </row>
    <row r="41" spans="1:41" ht="165" outlineLevel="1">
      <c r="A41" s="6" t="s">
        <v>421</v>
      </c>
      <c r="B41" s="6"/>
      <c r="C41" s="6" t="s">
        <v>117</v>
      </c>
      <c r="D41" s="7" t="s">
        <v>0</v>
      </c>
      <c r="E41" s="7" t="s">
        <v>5</v>
      </c>
      <c r="F41" s="7">
        <f>VLOOKUP(A41,Akt_apakšakt_pēcuzraudzība!A:F,6,0)</f>
        <v>0</v>
      </c>
      <c r="G41" s="158">
        <v>8127786</v>
      </c>
      <c r="H41" s="158"/>
      <c r="I41" s="154">
        <f t="shared" si="34"/>
        <v>8127786</v>
      </c>
      <c r="J41" s="154">
        <v>0</v>
      </c>
      <c r="K41" s="154">
        <v>0</v>
      </c>
      <c r="L41" s="154"/>
      <c r="M41" s="154"/>
      <c r="N41" s="155">
        <f t="shared" si="30"/>
        <v>8127786</v>
      </c>
      <c r="O41" s="156">
        <f t="shared" si="43"/>
        <v>1</v>
      </c>
      <c r="P41" s="48">
        <f>IFERROR(VLOOKUP(A41,#REF!,4,0),0)</f>
        <v>0</v>
      </c>
      <c r="Q41" s="25">
        <f t="shared" si="44"/>
        <v>0</v>
      </c>
      <c r="R41" s="25">
        <v>0.96772500530894878</v>
      </c>
      <c r="S41" s="26">
        <f t="shared" si="36"/>
        <v>-0.96772500530894878</v>
      </c>
      <c r="T41" s="25">
        <f t="shared" si="45"/>
        <v>0</v>
      </c>
      <c r="U41" s="28">
        <f>IFERROR(VLOOKUP(A41,#REF!,4,0),0)</f>
        <v>0</v>
      </c>
      <c r="V41" s="25">
        <f t="shared" si="46"/>
        <v>0</v>
      </c>
      <c r="W41" s="25">
        <v>0.96772500530894878</v>
      </c>
      <c r="X41" s="26">
        <f t="shared" si="16"/>
        <v>-0.96772500530894878</v>
      </c>
      <c r="Y41" s="25">
        <f t="shared" si="47"/>
        <v>0</v>
      </c>
      <c r="Z41" s="45">
        <f>IFERROR(VLOOKUP(A41,#REF!,7,0),0)</f>
        <v>0</v>
      </c>
      <c r="AA41" s="45">
        <f>IFERROR(VLOOKUP(A41,#REF!,8,0),0)</f>
        <v>0</v>
      </c>
      <c r="AB41" s="45">
        <f>IFERROR(VLOOKUP(A41,#REF!,4,0),0)</f>
        <v>0</v>
      </c>
      <c r="AC41" s="28">
        <f>IFERROR(VLOOKUP(A41,#REF!,4,0),0)</f>
        <v>0</v>
      </c>
      <c r="AD41" s="45">
        <f>IFERROR(VLOOKUP(A41,#REF!,11,0),0)</f>
        <v>0</v>
      </c>
      <c r="AE41" s="28">
        <f t="shared" si="31"/>
        <v>0</v>
      </c>
      <c r="AF41" s="25">
        <f t="shared" si="18"/>
        <v>0</v>
      </c>
      <c r="AG41" s="235">
        <v>0.96772501023033819</v>
      </c>
      <c r="AH41" s="25">
        <f t="shared" si="19"/>
        <v>-0.96772501023033819</v>
      </c>
      <c r="AI41" s="29">
        <f t="shared" si="35"/>
        <v>0</v>
      </c>
      <c r="AJ41" s="29">
        <f>IFERROR((VLOOKUP(A41,#REF!,9,0)),0)</f>
        <v>0</v>
      </c>
      <c r="AK41" s="29">
        <f t="shared" si="32"/>
        <v>0</v>
      </c>
      <c r="AL41" s="25">
        <f t="shared" si="48"/>
        <v>0</v>
      </c>
      <c r="AM41" s="26">
        <v>0.97119517910535524</v>
      </c>
      <c r="AN41" s="25">
        <f t="shared" si="21"/>
        <v>-0.97119517910535524</v>
      </c>
      <c r="AO41" s="79">
        <f t="shared" si="33"/>
        <v>0</v>
      </c>
    </row>
    <row r="42" spans="1:41" ht="99" outlineLevel="1">
      <c r="A42" s="6" t="s">
        <v>415</v>
      </c>
      <c r="B42" s="6"/>
      <c r="C42" s="6" t="s">
        <v>120</v>
      </c>
      <c r="D42" s="7" t="s">
        <v>0</v>
      </c>
      <c r="E42" s="7" t="s">
        <v>246</v>
      </c>
      <c r="F42" s="7">
        <f>VLOOKUP(A42,Akt_apakšakt_pēcuzraudzība!A:F,6,0)</f>
        <v>0</v>
      </c>
      <c r="G42" s="158">
        <v>30896184.999999996</v>
      </c>
      <c r="H42" s="158"/>
      <c r="I42" s="154">
        <f t="shared" si="34"/>
        <v>30896184.999999996</v>
      </c>
      <c r="J42" s="154">
        <v>685753.07</v>
      </c>
      <c r="K42" s="154">
        <f>J42*0.975</f>
        <v>668609.24324999994</v>
      </c>
      <c r="L42" s="154">
        <v>668584.69999999995</v>
      </c>
      <c r="M42" s="154">
        <v>685753.07</v>
      </c>
      <c r="N42" s="155">
        <f t="shared" si="30"/>
        <v>31564794.243249997</v>
      </c>
      <c r="O42" s="156">
        <f t="shared" si="43"/>
        <v>1.0216405113851434</v>
      </c>
      <c r="P42" s="48">
        <f>IFERROR(VLOOKUP(A42,#REF!,4,0),0)</f>
        <v>0</v>
      </c>
      <c r="Q42" s="25">
        <f t="shared" si="44"/>
        <v>0</v>
      </c>
      <c r="R42" s="25">
        <v>1.0213277234713607</v>
      </c>
      <c r="S42" s="26">
        <f t="shared" si="36"/>
        <v>-1.0213277234713607</v>
      </c>
      <c r="T42" s="25">
        <f t="shared" si="45"/>
        <v>0</v>
      </c>
      <c r="U42" s="28">
        <f>IFERROR(VLOOKUP(A42,#REF!,4,0),0)</f>
        <v>0</v>
      </c>
      <c r="V42" s="25">
        <f t="shared" si="46"/>
        <v>0</v>
      </c>
      <c r="W42" s="25">
        <v>1.0213277234713607</v>
      </c>
      <c r="X42" s="26">
        <f t="shared" si="16"/>
        <v>-1.0213277234713607</v>
      </c>
      <c r="Y42" s="25">
        <f t="shared" si="47"/>
        <v>0</v>
      </c>
      <c r="Z42" s="45">
        <f>IFERROR(VLOOKUP(A42,#REF!,7,0),0)</f>
        <v>0</v>
      </c>
      <c r="AA42" s="45">
        <f>IFERROR(VLOOKUP(A42,#REF!,8,0),0)</f>
        <v>0</v>
      </c>
      <c r="AB42" s="45">
        <f>IFERROR(VLOOKUP(A42,#REF!,4,0),0)</f>
        <v>0</v>
      </c>
      <c r="AC42" s="28">
        <f>IFERROR(VLOOKUP(A42,#REF!,4,0),0)</f>
        <v>0</v>
      </c>
      <c r="AD42" s="45">
        <f>IFERROR(VLOOKUP(A42,#REF!,11,0),0)</f>
        <v>0</v>
      </c>
      <c r="AE42" s="28">
        <f t="shared" si="31"/>
        <v>0</v>
      </c>
      <c r="AF42" s="25">
        <f t="shared" si="18"/>
        <v>0</v>
      </c>
      <c r="AG42" s="235">
        <v>0.93858346459279696</v>
      </c>
      <c r="AH42" s="25">
        <f t="shared" si="19"/>
        <v>-0.93858346459279696</v>
      </c>
      <c r="AI42" s="29">
        <f t="shared" si="35"/>
        <v>0</v>
      </c>
      <c r="AJ42" s="29">
        <f>IFERROR((VLOOKUP(A42,#REF!,9,0)),0)</f>
        <v>0</v>
      </c>
      <c r="AK42" s="29">
        <f t="shared" si="32"/>
        <v>0</v>
      </c>
      <c r="AL42" s="25">
        <f t="shared" si="48"/>
        <v>0</v>
      </c>
      <c r="AM42" s="26">
        <v>0.85619682365314709</v>
      </c>
      <c r="AN42" s="25">
        <f t="shared" si="21"/>
        <v>-0.85619682365314709</v>
      </c>
      <c r="AO42" s="79">
        <f t="shared" si="33"/>
        <v>0</v>
      </c>
    </row>
    <row r="43" spans="1:41" ht="66" outlineLevel="1">
      <c r="A43" s="6" t="s">
        <v>385</v>
      </c>
      <c r="B43" s="267"/>
      <c r="C43" s="6" t="s">
        <v>121</v>
      </c>
      <c r="D43" s="7" t="s">
        <v>0</v>
      </c>
      <c r="E43" s="7" t="s">
        <v>245</v>
      </c>
      <c r="F43" s="7">
        <f>VLOOKUP(A43,Akt_apakšakt_pēcuzraudzība!A:F,6,0)</f>
        <v>0</v>
      </c>
      <c r="G43" s="158">
        <v>99432869</v>
      </c>
      <c r="H43" s="158"/>
      <c r="I43" s="154">
        <f t="shared" si="34"/>
        <v>99432869</v>
      </c>
      <c r="J43" s="154">
        <v>11721627.93</v>
      </c>
      <c r="K43" s="12">
        <f>J43*0.9218</f>
        <v>10804996.625874</v>
      </c>
      <c r="L43" s="12">
        <f>10583164.01+221730.38</f>
        <v>10804894.390000001</v>
      </c>
      <c r="M43" s="12">
        <f>11460768.58+260859.35</f>
        <v>11721627.93</v>
      </c>
      <c r="N43" s="155">
        <f t="shared" si="30"/>
        <v>110237865.625874</v>
      </c>
      <c r="O43" s="156">
        <f t="shared" si="43"/>
        <v>1.1086662462276333</v>
      </c>
      <c r="P43" s="48">
        <f>IFERROR(VLOOKUP(A43,#REF!,4,0),0)</f>
        <v>0</v>
      </c>
      <c r="Q43" s="25">
        <f t="shared" si="44"/>
        <v>0</v>
      </c>
      <c r="R43" s="25">
        <v>1.0697902228889724</v>
      </c>
      <c r="S43" s="26">
        <f t="shared" si="36"/>
        <v>-1.0697902228889724</v>
      </c>
      <c r="T43" s="25">
        <f t="shared" si="45"/>
        <v>0</v>
      </c>
      <c r="U43" s="28">
        <f>IFERROR(VLOOKUP(A43,#REF!,4,0),0)</f>
        <v>0</v>
      </c>
      <c r="V43" s="25">
        <f t="shared" si="46"/>
        <v>0</v>
      </c>
      <c r="W43" s="25">
        <v>1.0697902228889724</v>
      </c>
      <c r="X43" s="26">
        <f t="shared" si="16"/>
        <v>-1.0697902228889724</v>
      </c>
      <c r="Y43" s="25">
        <f t="shared" si="47"/>
        <v>0</v>
      </c>
      <c r="Z43" s="45">
        <f>IFERROR(VLOOKUP(A43,#REF!,7,0),0)</f>
        <v>0</v>
      </c>
      <c r="AA43" s="45">
        <f>IFERROR(VLOOKUP(A43,#REF!,8,0),0)</f>
        <v>0</v>
      </c>
      <c r="AB43" s="45">
        <f>IFERROR(VLOOKUP(A43,#REF!,4,0),0)</f>
        <v>0</v>
      </c>
      <c r="AC43" s="28">
        <f>IFERROR(VLOOKUP(A43,#REF!,4,0),0)</f>
        <v>0</v>
      </c>
      <c r="AD43" s="45">
        <f>IFERROR(VLOOKUP(A43,#REF!,11,0),0)</f>
        <v>0</v>
      </c>
      <c r="AE43" s="28">
        <f t="shared" si="31"/>
        <v>0</v>
      </c>
      <c r="AF43" s="25">
        <f t="shared" si="18"/>
        <v>0</v>
      </c>
      <c r="AG43" s="235">
        <v>1.0697902228889724</v>
      </c>
      <c r="AH43" s="25">
        <f t="shared" si="19"/>
        <v>-1.0697902228889724</v>
      </c>
      <c r="AI43" s="29">
        <f t="shared" si="35"/>
        <v>0</v>
      </c>
      <c r="AJ43" s="29">
        <f>IFERROR((VLOOKUP(A43,#REF!,9,0)),0)</f>
        <v>0</v>
      </c>
      <c r="AK43" s="29">
        <f t="shared" si="32"/>
        <v>0</v>
      </c>
      <c r="AL43" s="25">
        <f t="shared" si="48"/>
        <v>0</v>
      </c>
      <c r="AM43" s="26">
        <v>1.0697434224692843</v>
      </c>
      <c r="AN43" s="25">
        <f t="shared" si="21"/>
        <v>-1.0697434224692843</v>
      </c>
      <c r="AO43" s="79">
        <f t="shared" si="33"/>
        <v>0</v>
      </c>
    </row>
    <row r="44" spans="1:41" ht="148.5" outlineLevel="1">
      <c r="A44" s="6" t="s">
        <v>467</v>
      </c>
      <c r="B44" s="6" t="s">
        <v>441</v>
      </c>
      <c r="C44" s="6" t="s">
        <v>122</v>
      </c>
      <c r="D44" s="7" t="s">
        <v>0</v>
      </c>
      <c r="E44" s="7" t="s">
        <v>246</v>
      </c>
      <c r="F44" s="7">
        <f>VLOOKUP(A44,Akt_apakšakt_pēcuzraudzība!A:F,6,0)</f>
        <v>0</v>
      </c>
      <c r="G44" s="158">
        <v>2796304</v>
      </c>
      <c r="H44" s="158"/>
      <c r="I44" s="154">
        <f t="shared" si="34"/>
        <v>2796304</v>
      </c>
      <c r="J44" s="154">
        <v>0</v>
      </c>
      <c r="K44" s="154">
        <v>0</v>
      </c>
      <c r="L44" s="154"/>
      <c r="M44" s="154"/>
      <c r="N44" s="155">
        <f t="shared" si="30"/>
        <v>2796304</v>
      </c>
      <c r="O44" s="156">
        <f t="shared" si="43"/>
        <v>1</v>
      </c>
      <c r="P44" s="48">
        <f>IFERROR(VLOOKUP(A44,#REF!,4,0),0)</f>
        <v>0</v>
      </c>
      <c r="Q44" s="25">
        <f t="shared" si="44"/>
        <v>0</v>
      </c>
      <c r="R44" s="25">
        <v>0.9999996423850912</v>
      </c>
      <c r="S44" s="26">
        <f t="shared" si="36"/>
        <v>-0.9999996423850912</v>
      </c>
      <c r="T44" s="25">
        <f t="shared" si="45"/>
        <v>0</v>
      </c>
      <c r="U44" s="28">
        <f>IFERROR(VLOOKUP(A44,#REF!,4,0),0)</f>
        <v>0</v>
      </c>
      <c r="V44" s="25">
        <f t="shared" si="46"/>
        <v>0</v>
      </c>
      <c r="W44" s="25">
        <v>0.9999996423850912</v>
      </c>
      <c r="X44" s="26">
        <f t="shared" si="16"/>
        <v>-0.9999996423850912</v>
      </c>
      <c r="Y44" s="25">
        <f t="shared" si="47"/>
        <v>0</v>
      </c>
      <c r="Z44" s="45">
        <f>IFERROR(VLOOKUP(A44,#REF!,7,0),0)</f>
        <v>0</v>
      </c>
      <c r="AA44" s="45">
        <f>IFERROR(VLOOKUP(A44,#REF!,8,0),0)</f>
        <v>0</v>
      </c>
      <c r="AB44" s="45">
        <f>IFERROR(VLOOKUP(A44,#REF!,4,0),0)</f>
        <v>0</v>
      </c>
      <c r="AC44" s="28">
        <f>IFERROR(VLOOKUP(A44,#REF!,4,0),0)</f>
        <v>0</v>
      </c>
      <c r="AD44" s="45">
        <f>IFERROR(VLOOKUP(A44,#REF!,11,0),0)</f>
        <v>0</v>
      </c>
      <c r="AE44" s="28">
        <f t="shared" si="31"/>
        <v>0</v>
      </c>
      <c r="AF44" s="25">
        <f t="shared" si="18"/>
        <v>0</v>
      </c>
      <c r="AG44" s="235">
        <v>1.0116003195646825</v>
      </c>
      <c r="AH44" s="25">
        <f t="shared" si="19"/>
        <v>-1.0116003195646825</v>
      </c>
      <c r="AI44" s="29">
        <f t="shared" si="35"/>
        <v>0</v>
      </c>
      <c r="AJ44" s="29">
        <f>IFERROR((VLOOKUP(A44,#REF!,9,0)),0)</f>
        <v>0</v>
      </c>
      <c r="AK44" s="29">
        <f t="shared" si="32"/>
        <v>0</v>
      </c>
      <c r="AL44" s="25">
        <f t="shared" si="48"/>
        <v>0</v>
      </c>
      <c r="AM44" s="26">
        <v>1.0137464131224645</v>
      </c>
      <c r="AN44" s="25">
        <f t="shared" si="21"/>
        <v>-1.0137464131224645</v>
      </c>
      <c r="AO44" s="79">
        <f t="shared" si="33"/>
        <v>0</v>
      </c>
    </row>
    <row r="45" spans="1:41" ht="66" outlineLevel="1">
      <c r="A45" s="6" t="s">
        <v>571</v>
      </c>
      <c r="B45" s="6"/>
      <c r="C45" s="6" t="s">
        <v>356</v>
      </c>
      <c r="D45" s="7" t="s">
        <v>0</v>
      </c>
      <c r="E45" s="7" t="s">
        <v>245</v>
      </c>
      <c r="F45" s="7">
        <f>VLOOKUP(A45,Akt_apakšakt_pēcuzraudzība!A:F,6,0)</f>
        <v>0</v>
      </c>
      <c r="G45" s="158">
        <v>4369280</v>
      </c>
      <c r="H45" s="158"/>
      <c r="I45" s="154">
        <f t="shared" si="34"/>
        <v>4369280</v>
      </c>
      <c r="J45" s="154">
        <v>0</v>
      </c>
      <c r="K45" s="154">
        <v>0</v>
      </c>
      <c r="L45" s="154"/>
      <c r="M45" s="154"/>
      <c r="N45" s="155">
        <f t="shared" si="30"/>
        <v>4369280</v>
      </c>
      <c r="O45" s="156">
        <f t="shared" si="43"/>
        <v>1</v>
      </c>
      <c r="P45" s="48">
        <f>IFERROR(VLOOKUP(A45,#REF!,4,0),0)</f>
        <v>0</v>
      </c>
      <c r="Q45" s="25">
        <f t="shared" si="44"/>
        <v>0</v>
      </c>
      <c r="R45" s="25">
        <v>0.99991937344367943</v>
      </c>
      <c r="S45" s="26">
        <f t="shared" si="36"/>
        <v>-0.99991937344367943</v>
      </c>
      <c r="T45" s="25">
        <f t="shared" si="45"/>
        <v>0</v>
      </c>
      <c r="U45" s="28">
        <f>IFERROR(VLOOKUP(A45,#REF!,4,0),0)</f>
        <v>0</v>
      </c>
      <c r="V45" s="25">
        <f t="shared" si="46"/>
        <v>0</v>
      </c>
      <c r="W45" s="25">
        <v>0.99991937344367943</v>
      </c>
      <c r="X45" s="26">
        <f t="shared" si="16"/>
        <v>-0.99991937344367943</v>
      </c>
      <c r="Y45" s="25">
        <f t="shared" si="47"/>
        <v>0</v>
      </c>
      <c r="Z45" s="45">
        <f>IFERROR(VLOOKUP(A45,#REF!,7,0),0)</f>
        <v>0</v>
      </c>
      <c r="AA45" s="45">
        <f>IFERROR(VLOOKUP(A45,#REF!,8,0),0)</f>
        <v>0</v>
      </c>
      <c r="AB45" s="45">
        <f>IFERROR(VLOOKUP(A45,#REF!,4,0),0)</f>
        <v>0</v>
      </c>
      <c r="AC45" s="28">
        <f>IFERROR(VLOOKUP(A45,#REF!,4,0),0)</f>
        <v>0</v>
      </c>
      <c r="AD45" s="45">
        <f>IFERROR(VLOOKUP(A45,#REF!,11,0),0)</f>
        <v>0</v>
      </c>
      <c r="AE45" s="28">
        <f t="shared" si="31"/>
        <v>0</v>
      </c>
      <c r="AF45" s="25">
        <f t="shared" si="18"/>
        <v>0</v>
      </c>
      <c r="AG45" s="235">
        <v>0.99991937802109276</v>
      </c>
      <c r="AH45" s="25">
        <f t="shared" si="19"/>
        <v>-0.99991937802109276</v>
      </c>
      <c r="AI45" s="29">
        <f t="shared" si="35"/>
        <v>0</v>
      </c>
      <c r="AJ45" s="29">
        <f>IFERROR((VLOOKUP(A45,#REF!,9,0)),0)</f>
        <v>0</v>
      </c>
      <c r="AK45" s="29">
        <f t="shared" si="32"/>
        <v>0</v>
      </c>
      <c r="AL45" s="25">
        <f t="shared" si="48"/>
        <v>0</v>
      </c>
      <c r="AM45" s="26">
        <v>0.99999962007470333</v>
      </c>
      <c r="AN45" s="25">
        <f t="shared" si="21"/>
        <v>-0.99999962007470333</v>
      </c>
      <c r="AO45" s="79">
        <f t="shared" si="33"/>
        <v>0</v>
      </c>
    </row>
    <row r="46" spans="1:41" ht="49.5" outlineLevel="1">
      <c r="A46" s="6" t="s">
        <v>416</v>
      </c>
      <c r="B46" s="274"/>
      <c r="C46" s="6" t="s">
        <v>332</v>
      </c>
      <c r="D46" s="7" t="s">
        <v>0</v>
      </c>
      <c r="E46" s="7" t="s">
        <v>246</v>
      </c>
      <c r="F46" s="7" t="str">
        <f>VLOOKUP(A46,Akt_apakšakt_pēcuzraudzība!A:F,6,0)</f>
        <v>3 vai 5</v>
      </c>
      <c r="G46" s="158">
        <v>4268616</v>
      </c>
      <c r="H46" s="158"/>
      <c r="I46" s="154">
        <f t="shared" si="34"/>
        <v>4268616</v>
      </c>
      <c r="J46" s="154">
        <v>2197093.35</v>
      </c>
      <c r="K46" s="154">
        <f>2197093.35*1</f>
        <v>2197093.35</v>
      </c>
      <c r="L46" s="154">
        <v>2197093.36</v>
      </c>
      <c r="M46" s="154">
        <v>2197093.36</v>
      </c>
      <c r="N46" s="155">
        <f t="shared" si="30"/>
        <v>6465709.3499999996</v>
      </c>
      <c r="O46" s="156">
        <f t="shared" si="43"/>
        <v>1.5147085964162623</v>
      </c>
      <c r="P46" s="48">
        <f>IFERROR(VLOOKUP(A46,#REF!,4,0),0)</f>
        <v>0</v>
      </c>
      <c r="Q46" s="25">
        <f t="shared" si="44"/>
        <v>0</v>
      </c>
      <c r="R46" s="25">
        <v>1.3891201012225041</v>
      </c>
      <c r="S46" s="26">
        <f t="shared" si="36"/>
        <v>-1.3891201012225041</v>
      </c>
      <c r="T46" s="25">
        <f t="shared" si="45"/>
        <v>0</v>
      </c>
      <c r="U46" s="28">
        <f>IFERROR(VLOOKUP(A46,#REF!,4,0),0)</f>
        <v>0</v>
      </c>
      <c r="V46" s="25">
        <f t="shared" si="46"/>
        <v>0</v>
      </c>
      <c r="W46" s="25">
        <v>1.3891201012225041</v>
      </c>
      <c r="X46" s="26">
        <f>V46-W46</f>
        <v>-1.3891201012225041</v>
      </c>
      <c r="Y46" s="25">
        <f t="shared" si="47"/>
        <v>0</v>
      </c>
      <c r="Z46" s="45">
        <f>IFERROR(VLOOKUP(A46,#REF!,7,0),0)</f>
        <v>0</v>
      </c>
      <c r="AA46" s="45">
        <f>IFERROR(VLOOKUP(A46,#REF!,8,0),0)</f>
        <v>0</v>
      </c>
      <c r="AB46" s="45">
        <f>IFERROR(VLOOKUP(A46,#REF!,4,0),0)</f>
        <v>0</v>
      </c>
      <c r="AC46" s="28">
        <f>IFERROR(VLOOKUP(A46,#REF!,4,0),0)</f>
        <v>0</v>
      </c>
      <c r="AD46" s="45">
        <f>IFERROR(VLOOKUP(A46,#REF!,11,0),0)</f>
        <v>0</v>
      </c>
      <c r="AE46" s="28">
        <f t="shared" si="31"/>
        <v>0</v>
      </c>
      <c r="AF46" s="25">
        <f t="shared" si="18"/>
        <v>0</v>
      </c>
      <c r="AG46" s="235">
        <v>0.52117115008705395</v>
      </c>
      <c r="AH46" s="25">
        <f t="shared" si="19"/>
        <v>-0.52117115008705395</v>
      </c>
      <c r="AI46" s="29">
        <f t="shared" si="35"/>
        <v>0</v>
      </c>
      <c r="AJ46" s="29">
        <f>IFERROR((VLOOKUP(A46,#REF!,9,0)),0)</f>
        <v>0</v>
      </c>
      <c r="AK46" s="29">
        <f t="shared" si="32"/>
        <v>0</v>
      </c>
      <c r="AL46" s="25">
        <v>0</v>
      </c>
      <c r="AM46" s="26">
        <v>0</v>
      </c>
      <c r="AN46" s="25">
        <v>0</v>
      </c>
      <c r="AO46" s="79">
        <f t="shared" si="33"/>
        <v>0</v>
      </c>
    </row>
    <row r="47" spans="1:41" ht="66" outlineLevel="1">
      <c r="A47" s="6" t="s">
        <v>466</v>
      </c>
      <c r="B47" s="6"/>
      <c r="C47" s="6" t="s">
        <v>123</v>
      </c>
      <c r="D47" s="7" t="s">
        <v>0</v>
      </c>
      <c r="E47" s="7" t="s">
        <v>246</v>
      </c>
      <c r="F47" s="7">
        <f>VLOOKUP(A47,Akt_apakšakt_pēcuzraudzība!A:F,6,0)</f>
        <v>0</v>
      </c>
      <c r="G47" s="158">
        <v>12817550.999999998</v>
      </c>
      <c r="H47" s="158"/>
      <c r="I47" s="154">
        <f t="shared" si="34"/>
        <v>12817550.999999998</v>
      </c>
      <c r="J47" s="154">
        <v>0</v>
      </c>
      <c r="K47" s="154">
        <v>0</v>
      </c>
      <c r="L47" s="154"/>
      <c r="M47" s="154"/>
      <c r="N47" s="155">
        <f t="shared" si="30"/>
        <v>12817550.999999998</v>
      </c>
      <c r="O47" s="156">
        <f t="shared" si="43"/>
        <v>1</v>
      </c>
      <c r="P47" s="48">
        <f>IFERROR(VLOOKUP(A47,#REF!,4,0),0)</f>
        <v>0</v>
      </c>
      <c r="Q47" s="25">
        <f t="shared" si="44"/>
        <v>0</v>
      </c>
      <c r="R47" s="25">
        <v>1.0000000000000002</v>
      </c>
      <c r="S47" s="26">
        <f>Q47-R47</f>
        <v>-1.0000000000000002</v>
      </c>
      <c r="T47" s="25">
        <f t="shared" si="45"/>
        <v>0</v>
      </c>
      <c r="U47" s="28">
        <f>IFERROR(VLOOKUP(A47,#REF!,4,0),0)</f>
        <v>0</v>
      </c>
      <c r="V47" s="25">
        <f t="shared" si="46"/>
        <v>0</v>
      </c>
      <c r="W47" s="25">
        <v>1.0000000000000002</v>
      </c>
      <c r="X47" s="26">
        <f t="shared" ref="X47:X89" si="49">V47-W47</f>
        <v>-1.0000000000000002</v>
      </c>
      <c r="Y47" s="25">
        <f t="shared" si="47"/>
        <v>0</v>
      </c>
      <c r="Z47" s="45">
        <f>IFERROR(VLOOKUP(A47,#REF!,7,0),0)</f>
        <v>0</v>
      </c>
      <c r="AA47" s="45">
        <f>IFERROR(VLOOKUP(A47,#REF!,8,0),0)</f>
        <v>0</v>
      </c>
      <c r="AB47" s="45">
        <f>IFERROR(VLOOKUP(A47,#REF!,4,0),0)</f>
        <v>0</v>
      </c>
      <c r="AC47" s="28">
        <f>IFERROR(VLOOKUP(A47,#REF!,4,0),0)</f>
        <v>0</v>
      </c>
      <c r="AD47" s="45">
        <f>IFERROR(VLOOKUP(A47,#REF!,11,0),0)</f>
        <v>0</v>
      </c>
      <c r="AE47" s="28">
        <f t="shared" si="31"/>
        <v>0</v>
      </c>
      <c r="AF47" s="25">
        <f t="shared" si="18"/>
        <v>0</v>
      </c>
      <c r="AG47" s="235">
        <v>1.0000000990828903</v>
      </c>
      <c r="AH47" s="25">
        <f t="shared" si="19"/>
        <v>-1.0000000990828903</v>
      </c>
      <c r="AI47" s="29">
        <f t="shared" si="35"/>
        <v>0</v>
      </c>
      <c r="AJ47" s="29">
        <f>IFERROR((VLOOKUP(A47,#REF!,9,0)),0)</f>
        <v>0</v>
      </c>
      <c r="AK47" s="29">
        <f t="shared" si="32"/>
        <v>0</v>
      </c>
      <c r="AL47" s="25">
        <f>AK47/I47</f>
        <v>0</v>
      </c>
      <c r="AM47" s="26">
        <v>1.3507601662751334</v>
      </c>
      <c r="AN47" s="25">
        <f t="shared" ref="AN47:AN89" si="50">AL47-AM47</f>
        <v>-1.3507601662751334</v>
      </c>
      <c r="AO47" s="79">
        <f t="shared" si="33"/>
        <v>0</v>
      </c>
    </row>
    <row r="48" spans="1:41" ht="115.5" outlineLevel="1">
      <c r="A48" s="6" t="s">
        <v>465</v>
      </c>
      <c r="B48" s="6"/>
      <c r="C48" s="6" t="s">
        <v>124</v>
      </c>
      <c r="D48" s="7" t="s">
        <v>0</v>
      </c>
      <c r="E48" s="7" t="s">
        <v>245</v>
      </c>
      <c r="F48" s="7">
        <f>VLOOKUP(A48,Akt_apakšakt_pēcuzraudzība!A:F,6,0)</f>
        <v>0</v>
      </c>
      <c r="G48" s="158">
        <v>739521</v>
      </c>
      <c r="H48" s="158"/>
      <c r="I48" s="154">
        <f t="shared" si="34"/>
        <v>739521</v>
      </c>
      <c r="J48" s="154">
        <v>0</v>
      </c>
      <c r="K48" s="154">
        <v>0</v>
      </c>
      <c r="L48" s="154"/>
      <c r="M48" s="154"/>
      <c r="N48" s="155">
        <f t="shared" si="30"/>
        <v>739521</v>
      </c>
      <c r="O48" s="156">
        <f t="shared" si="43"/>
        <v>1</v>
      </c>
      <c r="P48" s="48">
        <f>IFERROR(VLOOKUP(A48,#REF!,4,0),0)</f>
        <v>0</v>
      </c>
      <c r="Q48" s="25">
        <f t="shared" si="44"/>
        <v>0</v>
      </c>
      <c r="R48" s="25">
        <v>0.99999899935228342</v>
      </c>
      <c r="S48" s="26">
        <f t="shared" si="36"/>
        <v>-0.99999899935228342</v>
      </c>
      <c r="T48" s="25">
        <f t="shared" si="45"/>
        <v>0</v>
      </c>
      <c r="U48" s="28">
        <f>IFERROR(VLOOKUP(A48,#REF!,4,0),0)</f>
        <v>0</v>
      </c>
      <c r="V48" s="25">
        <f t="shared" si="46"/>
        <v>0</v>
      </c>
      <c r="W48" s="25">
        <v>0.99999899935228342</v>
      </c>
      <c r="X48" s="26">
        <f t="shared" si="49"/>
        <v>-0.99999899935228342</v>
      </c>
      <c r="Y48" s="25">
        <f t="shared" si="47"/>
        <v>0</v>
      </c>
      <c r="Z48" s="45">
        <f>IFERROR(VLOOKUP(A48,#REF!,7,0),0)</f>
        <v>0</v>
      </c>
      <c r="AA48" s="45">
        <f>IFERROR(VLOOKUP(A48,#REF!,8,0),0)</f>
        <v>0</v>
      </c>
      <c r="AB48" s="45">
        <f>IFERROR(VLOOKUP(A48,#REF!,4,0),0)</f>
        <v>0</v>
      </c>
      <c r="AC48" s="28">
        <f>IFERROR(VLOOKUP(A48,#REF!,4,0),0)</f>
        <v>0</v>
      </c>
      <c r="AD48" s="45">
        <f>IFERROR(VLOOKUP(A48,#REF!,11,0),0)</f>
        <v>0</v>
      </c>
      <c r="AE48" s="28">
        <f t="shared" si="31"/>
        <v>0</v>
      </c>
      <c r="AF48" s="25">
        <f t="shared" si="18"/>
        <v>0</v>
      </c>
      <c r="AG48" s="235">
        <v>0.99999899935228331</v>
      </c>
      <c r="AH48" s="25">
        <f t="shared" si="19"/>
        <v>-0.99999899935228331</v>
      </c>
      <c r="AI48" s="29">
        <f t="shared" si="35"/>
        <v>0</v>
      </c>
      <c r="AJ48" s="29">
        <f>IFERROR((VLOOKUP(A48,#REF!,9,0)),0)</f>
        <v>0</v>
      </c>
      <c r="AK48" s="29">
        <f t="shared" si="32"/>
        <v>0</v>
      </c>
      <c r="AL48" s="25">
        <f>AK48/I48</f>
        <v>0</v>
      </c>
      <c r="AM48" s="26">
        <v>1.0322494831113653</v>
      </c>
      <c r="AN48" s="25">
        <f t="shared" si="50"/>
        <v>-1.0322494831113653</v>
      </c>
      <c r="AO48" s="79">
        <f t="shared" si="33"/>
        <v>0</v>
      </c>
    </row>
    <row r="49" spans="1:41" ht="132" outlineLevel="1">
      <c r="A49" s="6" t="s">
        <v>464</v>
      </c>
      <c r="B49" s="6"/>
      <c r="C49" s="6" t="s">
        <v>125</v>
      </c>
      <c r="D49" s="7" t="s">
        <v>0</v>
      </c>
      <c r="E49" s="7" t="s">
        <v>245</v>
      </c>
      <c r="F49" s="7">
        <f>VLOOKUP(A49,Akt_apakšakt_pēcuzraudzība!A:F,6,0)</f>
        <v>0</v>
      </c>
      <c r="G49" s="158">
        <v>7839900</v>
      </c>
      <c r="H49" s="158"/>
      <c r="I49" s="154">
        <f t="shared" si="34"/>
        <v>7839900</v>
      </c>
      <c r="J49" s="154">
        <v>0</v>
      </c>
      <c r="K49" s="154">
        <v>0</v>
      </c>
      <c r="L49" s="154"/>
      <c r="M49" s="154"/>
      <c r="N49" s="155">
        <f t="shared" si="30"/>
        <v>7839900</v>
      </c>
      <c r="O49" s="156">
        <f t="shared" si="43"/>
        <v>1</v>
      </c>
      <c r="P49" s="48">
        <f>IFERROR(VLOOKUP(A49,#REF!,4,0),0)</f>
        <v>0</v>
      </c>
      <c r="Q49" s="25">
        <f t="shared" si="44"/>
        <v>0</v>
      </c>
      <c r="R49" s="25">
        <v>0.9925369800635212</v>
      </c>
      <c r="S49" s="26">
        <f t="shared" si="36"/>
        <v>-0.9925369800635212</v>
      </c>
      <c r="T49" s="25">
        <f t="shared" si="45"/>
        <v>0</v>
      </c>
      <c r="U49" s="28">
        <f>IFERROR(VLOOKUP(A49,#REF!,4,0),0)</f>
        <v>0</v>
      </c>
      <c r="V49" s="25">
        <f t="shared" si="46"/>
        <v>0</v>
      </c>
      <c r="W49" s="25">
        <v>0.9925369800635212</v>
      </c>
      <c r="X49" s="26">
        <f t="shared" si="49"/>
        <v>-0.9925369800635212</v>
      </c>
      <c r="Y49" s="25">
        <f t="shared" si="47"/>
        <v>0</v>
      </c>
      <c r="Z49" s="45">
        <f>IFERROR(VLOOKUP(A49,#REF!,7,0),0)</f>
        <v>0</v>
      </c>
      <c r="AA49" s="45">
        <f>IFERROR(VLOOKUP(A49,#REF!,8,0),0)</f>
        <v>0</v>
      </c>
      <c r="AB49" s="45">
        <f>IFERROR(VLOOKUP(A49,#REF!,4,0),0)</f>
        <v>0</v>
      </c>
      <c r="AC49" s="28">
        <f>IFERROR(VLOOKUP(A49,#REF!,4,0),0)</f>
        <v>0</v>
      </c>
      <c r="AD49" s="45">
        <f>IFERROR(VLOOKUP(A49,#REF!,11,0),0)</f>
        <v>0</v>
      </c>
      <c r="AE49" s="28">
        <f t="shared" si="31"/>
        <v>0</v>
      </c>
      <c r="AF49" s="25">
        <f t="shared" si="18"/>
        <v>0</v>
      </c>
      <c r="AG49" s="235">
        <v>0.99253697878799474</v>
      </c>
      <c r="AH49" s="25">
        <f t="shared" si="19"/>
        <v>-0.99253697878799474</v>
      </c>
      <c r="AI49" s="29">
        <f t="shared" si="35"/>
        <v>0</v>
      </c>
      <c r="AJ49" s="29">
        <f>IFERROR((VLOOKUP(A49,#REF!,9,0)),0)</f>
        <v>0</v>
      </c>
      <c r="AK49" s="29">
        <f t="shared" si="32"/>
        <v>0</v>
      </c>
      <c r="AL49" s="25">
        <f>AK49/I49</f>
        <v>0</v>
      </c>
      <c r="AM49" s="26">
        <v>0.99253697878799474</v>
      </c>
      <c r="AN49" s="25">
        <f t="shared" si="50"/>
        <v>-0.99253697878799474</v>
      </c>
      <c r="AO49" s="79">
        <f t="shared" si="33"/>
        <v>0</v>
      </c>
    </row>
    <row r="50" spans="1:41" ht="66" outlineLevel="1">
      <c r="A50" s="6" t="s">
        <v>344</v>
      </c>
      <c r="B50" s="267"/>
      <c r="C50" s="6" t="s">
        <v>283</v>
      </c>
      <c r="D50" s="7" t="s">
        <v>0</v>
      </c>
      <c r="E50" s="7" t="s">
        <v>245</v>
      </c>
      <c r="F50" s="7">
        <f>VLOOKUP(A50,Akt_apakšakt_pēcuzraudzība!A:F,6,0)</f>
        <v>0</v>
      </c>
      <c r="G50" s="158">
        <v>2932167</v>
      </c>
      <c r="H50" s="158"/>
      <c r="I50" s="154">
        <f t="shared" si="34"/>
        <v>2932167</v>
      </c>
      <c r="J50" s="154">
        <v>0</v>
      </c>
      <c r="K50" s="154">
        <v>0</v>
      </c>
      <c r="L50" s="154"/>
      <c r="M50" s="154"/>
      <c r="N50" s="155">
        <f t="shared" ref="N50:N81" si="51">I50+K50</f>
        <v>2932167</v>
      </c>
      <c r="O50" s="156">
        <f t="shared" si="43"/>
        <v>1</v>
      </c>
      <c r="P50" s="48">
        <f>IFERROR(VLOOKUP(A50,#REF!,4,0),0)</f>
        <v>0</v>
      </c>
      <c r="Q50" s="25">
        <f t="shared" si="44"/>
        <v>0</v>
      </c>
      <c r="R50" s="25">
        <v>0.95490225829565645</v>
      </c>
      <c r="S50" s="26">
        <f t="shared" si="36"/>
        <v>-0.95490225829565645</v>
      </c>
      <c r="T50" s="25">
        <f t="shared" si="45"/>
        <v>0</v>
      </c>
      <c r="U50" s="28">
        <f>IFERROR(VLOOKUP(A50,#REF!,4,0),0)</f>
        <v>0</v>
      </c>
      <c r="V50" s="25">
        <f t="shared" si="46"/>
        <v>0</v>
      </c>
      <c r="W50" s="25">
        <v>0.95490225829565645</v>
      </c>
      <c r="X50" s="26">
        <f t="shared" si="49"/>
        <v>-0.95490225829565645</v>
      </c>
      <c r="Y50" s="25">
        <f t="shared" si="47"/>
        <v>0</v>
      </c>
      <c r="Z50" s="45">
        <f>IFERROR(VLOOKUP(A50,#REF!,7,0),0)</f>
        <v>0</v>
      </c>
      <c r="AA50" s="45">
        <f>IFERROR(VLOOKUP(A50,#REF!,8,0),0)</f>
        <v>0</v>
      </c>
      <c r="AB50" s="45">
        <f>IFERROR(VLOOKUP(A50,#REF!,4,0),0)</f>
        <v>0</v>
      </c>
      <c r="AC50" s="28">
        <f>IFERROR(VLOOKUP(A50,#REF!,4,0),0)</f>
        <v>0</v>
      </c>
      <c r="AD50" s="45">
        <f>IFERROR(VLOOKUP(A50,#REF!,11,0),0)</f>
        <v>0</v>
      </c>
      <c r="AE50" s="28">
        <f t="shared" ref="AE50:AE75" si="52">AK50-AD50</f>
        <v>0</v>
      </c>
      <c r="AF50" s="25">
        <f t="shared" si="18"/>
        <v>0</v>
      </c>
      <c r="AG50" s="235">
        <v>0.95490225829565645</v>
      </c>
      <c r="AH50" s="25">
        <f t="shared" si="19"/>
        <v>-0.95490225829565645</v>
      </c>
      <c r="AI50" s="29">
        <f t="shared" si="35"/>
        <v>0</v>
      </c>
      <c r="AJ50" s="29">
        <f>IFERROR((VLOOKUP(A50,#REF!,9,0)),0)</f>
        <v>0</v>
      </c>
      <c r="AK50" s="29">
        <f t="shared" ref="AK50:AK75" si="53">SUM(Z50:AB50)</f>
        <v>0</v>
      </c>
      <c r="AL50" s="25">
        <f>AK50/I50</f>
        <v>0</v>
      </c>
      <c r="AM50" s="26">
        <v>0.95490225829565645</v>
      </c>
      <c r="AN50" s="25">
        <f t="shared" si="50"/>
        <v>-0.95490225829565645</v>
      </c>
      <c r="AO50" s="79">
        <f t="shared" ref="AO50:AO81" si="54">IFERROR((AE50/N50),0)</f>
        <v>0</v>
      </c>
    </row>
    <row r="51" spans="1:41" ht="99" outlineLevel="1">
      <c r="A51" s="6" t="s">
        <v>362</v>
      </c>
      <c r="B51" s="267"/>
      <c r="C51" s="6" t="s">
        <v>357</v>
      </c>
      <c r="D51" s="7" t="s">
        <v>0</v>
      </c>
      <c r="E51" s="7" t="s">
        <v>245</v>
      </c>
      <c r="F51" s="7">
        <f>VLOOKUP(A51,Akt_apakšakt_pēcuzraudzība!A:F,6,0)</f>
        <v>0</v>
      </c>
      <c r="G51" s="158">
        <v>69575067</v>
      </c>
      <c r="H51" s="158"/>
      <c r="I51" s="154">
        <f t="shared" si="34"/>
        <v>69575067</v>
      </c>
      <c r="J51" s="154">
        <v>26877129.32</v>
      </c>
      <c r="K51" s="154">
        <f>J51*0.805</f>
        <v>21636089.102600001</v>
      </c>
      <c r="L51" s="154">
        <f>7599855.72+14036233.38</f>
        <v>21636089.100000001</v>
      </c>
      <c r="M51" s="154">
        <f>10192939.99+16684189.33</f>
        <v>26877129.32</v>
      </c>
      <c r="N51" s="155">
        <f t="shared" si="51"/>
        <v>91211156.102600008</v>
      </c>
      <c r="O51" s="156">
        <f t="shared" si="43"/>
        <v>1.3109747505180269</v>
      </c>
      <c r="P51" s="48">
        <f>IFERROR(VLOOKUP(A51,#REF!,4,0),0)</f>
        <v>0</v>
      </c>
      <c r="Q51" s="25">
        <f t="shared" si="44"/>
        <v>0</v>
      </c>
      <c r="R51" s="25">
        <v>1.304702575133704</v>
      </c>
      <c r="S51" s="26">
        <f t="shared" si="36"/>
        <v>-1.304702575133704</v>
      </c>
      <c r="T51" s="25">
        <f t="shared" si="45"/>
        <v>0</v>
      </c>
      <c r="U51" s="28">
        <f>IFERROR(VLOOKUP(A51,#REF!,4,0),0)</f>
        <v>0</v>
      </c>
      <c r="V51" s="25">
        <f t="shared" si="46"/>
        <v>0</v>
      </c>
      <c r="W51" s="25">
        <v>1.304702575133704</v>
      </c>
      <c r="X51" s="26">
        <f t="shared" si="49"/>
        <v>-1.304702575133704</v>
      </c>
      <c r="Y51" s="25">
        <f t="shared" si="47"/>
        <v>0</v>
      </c>
      <c r="Z51" s="45">
        <f>IFERROR(VLOOKUP(A51,#REF!,7,0),0)</f>
        <v>0</v>
      </c>
      <c r="AA51" s="45">
        <f>IFERROR(VLOOKUP(A51,#REF!,8,0),0)</f>
        <v>0</v>
      </c>
      <c r="AB51" s="45">
        <f>IFERROR(VLOOKUP(A51,#REF!,4,0),0)</f>
        <v>0</v>
      </c>
      <c r="AC51" s="28">
        <f>IFERROR(VLOOKUP(A51,#REF!,4,0),0)</f>
        <v>0</v>
      </c>
      <c r="AD51" s="45">
        <f>IFERROR(VLOOKUP(A51,#REF!,11,0),0)</f>
        <v>0</v>
      </c>
      <c r="AE51" s="28">
        <f t="shared" si="52"/>
        <v>0</v>
      </c>
      <c r="AF51" s="25">
        <f t="shared" si="18"/>
        <v>0</v>
      </c>
      <c r="AG51" s="235">
        <v>1.3047025754211634</v>
      </c>
      <c r="AH51" s="25">
        <f t="shared" si="19"/>
        <v>-1.3047025754211634</v>
      </c>
      <c r="AI51" s="29">
        <f t="shared" ref="AI51:AI75" si="55">Z51+AA51+AC51-AD51</f>
        <v>0</v>
      </c>
      <c r="AJ51" s="29">
        <f>IFERROR((VLOOKUP(A51,#REF!,9,0)),0)</f>
        <v>0</v>
      </c>
      <c r="AK51" s="29">
        <f t="shared" si="53"/>
        <v>0</v>
      </c>
      <c r="AL51" s="25">
        <f>AK51/I51</f>
        <v>0</v>
      </c>
      <c r="AM51" s="26">
        <v>1.3047112976549486</v>
      </c>
      <c r="AN51" s="25">
        <f t="shared" si="50"/>
        <v>-1.3047112976549486</v>
      </c>
      <c r="AO51" s="79">
        <f t="shared" si="54"/>
        <v>0</v>
      </c>
    </row>
    <row r="52" spans="1:41" ht="66" outlineLevel="2">
      <c r="A52" s="6" t="s">
        <v>17</v>
      </c>
      <c r="B52" s="6"/>
      <c r="C52" s="6" t="s">
        <v>126</v>
      </c>
      <c r="D52" s="7" t="s">
        <v>0</v>
      </c>
      <c r="E52" s="7" t="s">
        <v>245</v>
      </c>
      <c r="F52" s="7" t="e">
        <f>VLOOKUP(A52,Akt_apakšakt_pēcuzraudzība!A:F,6,0)</f>
        <v>#N/A</v>
      </c>
      <c r="G52" s="154">
        <v>0</v>
      </c>
      <c r="H52" s="154"/>
      <c r="I52" s="154">
        <f t="shared" si="34"/>
        <v>0</v>
      </c>
      <c r="J52" s="154">
        <v>0</v>
      </c>
      <c r="K52" s="154">
        <v>0</v>
      </c>
      <c r="L52" s="154"/>
      <c r="M52" s="154"/>
      <c r="N52" s="155">
        <f t="shared" si="51"/>
        <v>0</v>
      </c>
      <c r="O52" s="156">
        <v>0</v>
      </c>
      <c r="P52" s="48">
        <f>IFERROR(VLOOKUP(A52,#REF!,4,0),0)</f>
        <v>0</v>
      </c>
      <c r="Q52" s="25">
        <v>0</v>
      </c>
      <c r="R52" s="25">
        <v>0</v>
      </c>
      <c r="S52" s="26">
        <f t="shared" si="36"/>
        <v>0</v>
      </c>
      <c r="T52" s="25">
        <v>0</v>
      </c>
      <c r="U52" s="28">
        <f>IFERROR(VLOOKUP(A52,#REF!,4,0),0)</f>
        <v>0</v>
      </c>
      <c r="V52" s="25">
        <v>0</v>
      </c>
      <c r="W52" s="25">
        <v>0</v>
      </c>
      <c r="X52" s="26">
        <f t="shared" si="49"/>
        <v>0</v>
      </c>
      <c r="Y52" s="25">
        <v>0</v>
      </c>
      <c r="Z52" s="45">
        <f>IFERROR(VLOOKUP(A52,#REF!,7,0),0)</f>
        <v>0</v>
      </c>
      <c r="AA52" s="45">
        <f>IFERROR(VLOOKUP(A52,#REF!,8,0),0)</f>
        <v>0</v>
      </c>
      <c r="AB52" s="45">
        <f>IFERROR(VLOOKUP(A52,#REF!,4,0),0)</f>
        <v>0</v>
      </c>
      <c r="AC52" s="28">
        <f>IFERROR(VLOOKUP(A52,#REF!,4,0),0)</f>
        <v>0</v>
      </c>
      <c r="AD52" s="45">
        <f>IFERROR(VLOOKUP(A52,#REF!,11,0),0)</f>
        <v>0</v>
      </c>
      <c r="AE52" s="28">
        <f t="shared" si="52"/>
        <v>0</v>
      </c>
      <c r="AF52" s="25">
        <f t="shared" si="18"/>
        <v>0</v>
      </c>
      <c r="AG52" s="235">
        <v>0</v>
      </c>
      <c r="AH52" s="25">
        <f t="shared" si="19"/>
        <v>0</v>
      </c>
      <c r="AI52" s="29">
        <f t="shared" si="55"/>
        <v>0</v>
      </c>
      <c r="AJ52" s="29">
        <f>IFERROR((VLOOKUP(A52,#REF!,9,0)),0)</f>
        <v>0</v>
      </c>
      <c r="AK52" s="29">
        <f t="shared" si="53"/>
        <v>0</v>
      </c>
      <c r="AL52" s="25">
        <v>0</v>
      </c>
      <c r="AM52" s="26">
        <v>0</v>
      </c>
      <c r="AN52" s="25">
        <f t="shared" si="50"/>
        <v>0</v>
      </c>
      <c r="AO52" s="79">
        <f t="shared" si="54"/>
        <v>0</v>
      </c>
    </row>
    <row r="53" spans="1:41" ht="129" customHeight="1" outlineLevel="1">
      <c r="A53" s="6" t="s">
        <v>437</v>
      </c>
      <c r="B53" s="6"/>
      <c r="C53" s="6" t="s">
        <v>127</v>
      </c>
      <c r="D53" s="7" t="s">
        <v>0</v>
      </c>
      <c r="E53" s="7" t="s">
        <v>245</v>
      </c>
      <c r="F53" s="7">
        <f>VLOOKUP(A53,Akt_apakšakt_pēcuzraudzība!A:F,6,0)</f>
        <v>0</v>
      </c>
      <c r="G53" s="158">
        <v>1046397</v>
      </c>
      <c r="H53" s="158"/>
      <c r="I53" s="154">
        <f t="shared" si="34"/>
        <v>1046397</v>
      </c>
      <c r="J53" s="154">
        <v>0</v>
      </c>
      <c r="K53" s="154">
        <v>0</v>
      </c>
      <c r="L53" s="154"/>
      <c r="M53" s="154"/>
      <c r="N53" s="155">
        <f t="shared" si="51"/>
        <v>1046397</v>
      </c>
      <c r="O53" s="156">
        <f>N53/I53</f>
        <v>1</v>
      </c>
      <c r="P53" s="48">
        <f>IFERROR(VLOOKUP(A53,#REF!,4,0),0)</f>
        <v>0</v>
      </c>
      <c r="Q53" s="25">
        <f>P53/I53</f>
        <v>0</v>
      </c>
      <c r="R53" s="25">
        <v>0.98823625258864456</v>
      </c>
      <c r="S53" s="26">
        <f t="shared" si="36"/>
        <v>-0.98823625258864456</v>
      </c>
      <c r="T53" s="25">
        <f>P53/N53</f>
        <v>0</v>
      </c>
      <c r="U53" s="28">
        <f>IFERROR(VLOOKUP(A53,#REF!,4,0),0)</f>
        <v>0</v>
      </c>
      <c r="V53" s="25">
        <f>U53/I53</f>
        <v>0</v>
      </c>
      <c r="W53" s="25">
        <v>0.98823625258864456</v>
      </c>
      <c r="X53" s="26">
        <f t="shared" si="49"/>
        <v>-0.98823625258864456</v>
      </c>
      <c r="Y53" s="25">
        <f>U53/N53</f>
        <v>0</v>
      </c>
      <c r="Z53" s="45">
        <f>IFERROR(VLOOKUP(A53,#REF!,7,0),0)</f>
        <v>0</v>
      </c>
      <c r="AA53" s="45">
        <f>IFERROR(VLOOKUP(A53,#REF!,8,0),0)</f>
        <v>0</v>
      </c>
      <c r="AB53" s="45">
        <f>IFERROR(VLOOKUP(A53,#REF!,4,0),0)</f>
        <v>0</v>
      </c>
      <c r="AC53" s="28">
        <f>IFERROR(VLOOKUP(A53,#REF!,4,0),0)</f>
        <v>0</v>
      </c>
      <c r="AD53" s="45">
        <f>IFERROR(VLOOKUP(A53,#REF!,11,0),0)</f>
        <v>0</v>
      </c>
      <c r="AE53" s="28">
        <f t="shared" si="52"/>
        <v>0</v>
      </c>
      <c r="AF53" s="25">
        <f t="shared" si="18"/>
        <v>0</v>
      </c>
      <c r="AG53" s="235">
        <v>0.98823625258864456</v>
      </c>
      <c r="AH53" s="25">
        <f t="shared" si="19"/>
        <v>-0.98823625258864456</v>
      </c>
      <c r="AI53" s="29">
        <f t="shared" si="55"/>
        <v>0</v>
      </c>
      <c r="AJ53" s="29">
        <f>IFERROR((VLOOKUP(A53,#REF!,9,0)),0)</f>
        <v>0</v>
      </c>
      <c r="AK53" s="29">
        <f t="shared" si="53"/>
        <v>0</v>
      </c>
      <c r="AL53" s="25">
        <f>AK53/I53</f>
        <v>0</v>
      </c>
      <c r="AM53" s="26">
        <v>0.98823625258864456</v>
      </c>
      <c r="AN53" s="25">
        <f t="shared" si="50"/>
        <v>-0.98823625258864456</v>
      </c>
      <c r="AO53" s="79">
        <f t="shared" si="54"/>
        <v>0</v>
      </c>
    </row>
    <row r="54" spans="1:41" ht="160.5" customHeight="1" outlineLevel="2">
      <c r="A54" s="6" t="s">
        <v>18</v>
      </c>
      <c r="B54" s="6"/>
      <c r="C54" s="6" t="s">
        <v>128</v>
      </c>
      <c r="D54" s="7" t="s">
        <v>0</v>
      </c>
      <c r="E54" s="7" t="s">
        <v>245</v>
      </c>
      <c r="F54" s="7" t="e">
        <f>VLOOKUP(A54,Akt_apakšakt_pēcuzraudzība!A:F,6,0)</f>
        <v>#N/A</v>
      </c>
      <c r="G54" s="154">
        <v>0</v>
      </c>
      <c r="H54" s="154"/>
      <c r="I54" s="154">
        <f t="shared" si="34"/>
        <v>0</v>
      </c>
      <c r="J54" s="154">
        <v>0</v>
      </c>
      <c r="K54" s="154">
        <v>0</v>
      </c>
      <c r="L54" s="154"/>
      <c r="M54" s="154"/>
      <c r="N54" s="155">
        <f t="shared" si="51"/>
        <v>0</v>
      </c>
      <c r="O54" s="156">
        <v>0</v>
      </c>
      <c r="P54" s="48">
        <f>IFERROR(VLOOKUP(A54,#REF!,4,0),0)</f>
        <v>0</v>
      </c>
      <c r="Q54" s="25">
        <v>0</v>
      </c>
      <c r="R54" s="25">
        <v>0</v>
      </c>
      <c r="S54" s="26">
        <f t="shared" si="36"/>
        <v>0</v>
      </c>
      <c r="T54" s="25">
        <v>0</v>
      </c>
      <c r="U54" s="28">
        <f>IFERROR(VLOOKUP(A54,#REF!,4,0),0)</f>
        <v>0</v>
      </c>
      <c r="V54" s="25">
        <v>0</v>
      </c>
      <c r="W54" s="25">
        <v>0</v>
      </c>
      <c r="X54" s="26">
        <f t="shared" si="49"/>
        <v>0</v>
      </c>
      <c r="Y54" s="25">
        <v>0</v>
      </c>
      <c r="Z54" s="45">
        <f>IFERROR(VLOOKUP(A54,#REF!,7,0),0)</f>
        <v>0</v>
      </c>
      <c r="AA54" s="45">
        <f>IFERROR(VLOOKUP(A54,#REF!,8,0),0)</f>
        <v>0</v>
      </c>
      <c r="AB54" s="45">
        <f>IFERROR(VLOOKUP(A54,#REF!,4,0),0)</f>
        <v>0</v>
      </c>
      <c r="AC54" s="28">
        <f>IFERROR(VLOOKUP(A54,#REF!,4,0),0)</f>
        <v>0</v>
      </c>
      <c r="AD54" s="45">
        <f>IFERROR(VLOOKUP(A54,#REF!,11,0),0)</f>
        <v>0</v>
      </c>
      <c r="AE54" s="28">
        <f t="shared" si="52"/>
        <v>0</v>
      </c>
      <c r="AF54" s="25">
        <f t="shared" si="18"/>
        <v>0</v>
      </c>
      <c r="AG54" s="235">
        <v>0</v>
      </c>
      <c r="AH54" s="25">
        <f t="shared" si="19"/>
        <v>0</v>
      </c>
      <c r="AI54" s="29">
        <f t="shared" si="55"/>
        <v>0</v>
      </c>
      <c r="AJ54" s="29">
        <f>IFERROR((VLOOKUP(A54,#REF!,9,0)),0)</f>
        <v>0</v>
      </c>
      <c r="AK54" s="29">
        <f t="shared" si="53"/>
        <v>0</v>
      </c>
      <c r="AL54" s="25">
        <v>0</v>
      </c>
      <c r="AM54" s="26">
        <v>0</v>
      </c>
      <c r="AN54" s="25">
        <f t="shared" si="50"/>
        <v>0</v>
      </c>
      <c r="AO54" s="79">
        <f t="shared" si="54"/>
        <v>0</v>
      </c>
    </row>
    <row r="55" spans="1:41" ht="66" outlineLevel="1">
      <c r="A55" s="6" t="s">
        <v>342</v>
      </c>
      <c r="B55" s="6"/>
      <c r="C55" s="6" t="s">
        <v>129</v>
      </c>
      <c r="D55" s="7" t="s">
        <v>0</v>
      </c>
      <c r="E55" s="7" t="s">
        <v>246</v>
      </c>
      <c r="F55" s="7">
        <f>VLOOKUP(A55,Akt_apakšakt_pēcuzraudzība!A:F,6,0)</f>
        <v>0</v>
      </c>
      <c r="G55" s="158">
        <v>151241</v>
      </c>
      <c r="H55" s="158"/>
      <c r="I55" s="154">
        <f t="shared" si="34"/>
        <v>151241</v>
      </c>
      <c r="J55" s="154">
        <v>0</v>
      </c>
      <c r="K55" s="154">
        <v>0</v>
      </c>
      <c r="L55" s="154"/>
      <c r="M55" s="154"/>
      <c r="N55" s="155">
        <f t="shared" si="51"/>
        <v>151241</v>
      </c>
      <c r="O55" s="156">
        <f>N55/I55</f>
        <v>1</v>
      </c>
      <c r="P55" s="48">
        <f>IFERROR(VLOOKUP(A55,#REF!,4,0),0)</f>
        <v>0</v>
      </c>
      <c r="Q55" s="25">
        <f>P55/I55</f>
        <v>0</v>
      </c>
      <c r="R55" s="25">
        <v>0.94975608465958306</v>
      </c>
      <c r="S55" s="26">
        <f t="shared" si="36"/>
        <v>-0.94975608465958306</v>
      </c>
      <c r="T55" s="25">
        <f>P55/N55</f>
        <v>0</v>
      </c>
      <c r="U55" s="28">
        <f>IFERROR(VLOOKUP(A55,#REF!,4,0),0)</f>
        <v>0</v>
      </c>
      <c r="V55" s="25">
        <f>U55/I55</f>
        <v>0</v>
      </c>
      <c r="W55" s="25">
        <v>0.94975608465958306</v>
      </c>
      <c r="X55" s="26">
        <f t="shared" si="49"/>
        <v>-0.94975608465958306</v>
      </c>
      <c r="Y55" s="25">
        <f>U55/N55</f>
        <v>0</v>
      </c>
      <c r="Z55" s="45">
        <f>IFERROR(VLOOKUP(A55,#REF!,7,0),0)</f>
        <v>0</v>
      </c>
      <c r="AA55" s="45">
        <f>IFERROR(VLOOKUP(A55,#REF!,8,0),0)</f>
        <v>0</v>
      </c>
      <c r="AB55" s="45">
        <f>IFERROR(VLOOKUP(A55,#REF!,4,0),0)</f>
        <v>0</v>
      </c>
      <c r="AC55" s="28">
        <f>IFERROR(VLOOKUP(A55,#REF!,4,0),0)</f>
        <v>0</v>
      </c>
      <c r="AD55" s="45">
        <f>IFERROR(VLOOKUP(A55,#REF!,11,0),0)</f>
        <v>0</v>
      </c>
      <c r="AE55" s="28">
        <f t="shared" si="52"/>
        <v>0</v>
      </c>
      <c r="AF55" s="25">
        <f t="shared" si="18"/>
        <v>0</v>
      </c>
      <c r="AG55" s="235">
        <v>0.94975601853994607</v>
      </c>
      <c r="AH55" s="25">
        <f t="shared" si="19"/>
        <v>-0.94975601853994607</v>
      </c>
      <c r="AI55" s="29">
        <f t="shared" si="55"/>
        <v>0</v>
      </c>
      <c r="AJ55" s="29">
        <f>IFERROR((VLOOKUP(A55,#REF!,9,0)),0)</f>
        <v>0</v>
      </c>
      <c r="AK55" s="29">
        <f t="shared" si="53"/>
        <v>0</v>
      </c>
      <c r="AL55" s="25">
        <f>AK55/I55</f>
        <v>0</v>
      </c>
      <c r="AM55" s="26">
        <v>0.94975601853994607</v>
      </c>
      <c r="AN55" s="25">
        <f t="shared" si="50"/>
        <v>-0.94975601853994607</v>
      </c>
      <c r="AO55" s="79">
        <f t="shared" si="54"/>
        <v>0</v>
      </c>
    </row>
    <row r="56" spans="1:41" ht="82.5" outlineLevel="2">
      <c r="A56" s="6" t="s">
        <v>20</v>
      </c>
      <c r="B56" s="6"/>
      <c r="C56" s="6" t="s">
        <v>131</v>
      </c>
      <c r="D56" s="7" t="s">
        <v>0</v>
      </c>
      <c r="E56" s="7" t="s">
        <v>247</v>
      </c>
      <c r="F56" s="7" t="e">
        <f>VLOOKUP(A56,Akt_apakšakt_pēcuzraudzība!A:F,6,0)</f>
        <v>#N/A</v>
      </c>
      <c r="G56" s="154">
        <v>0</v>
      </c>
      <c r="H56" s="154"/>
      <c r="I56" s="154">
        <f t="shared" si="34"/>
        <v>0</v>
      </c>
      <c r="J56" s="154">
        <v>0</v>
      </c>
      <c r="K56" s="154">
        <v>0</v>
      </c>
      <c r="L56" s="154"/>
      <c r="M56" s="154"/>
      <c r="N56" s="155">
        <f t="shared" si="51"/>
        <v>0</v>
      </c>
      <c r="O56" s="156">
        <v>0</v>
      </c>
      <c r="P56" s="48">
        <f>IFERROR(VLOOKUP(A56,#REF!,4,0),0)</f>
        <v>0</v>
      </c>
      <c r="Q56" s="25">
        <v>0</v>
      </c>
      <c r="R56" s="25">
        <v>0</v>
      </c>
      <c r="S56" s="26">
        <f t="shared" si="36"/>
        <v>0</v>
      </c>
      <c r="T56" s="25">
        <v>0</v>
      </c>
      <c r="U56" s="28">
        <f>IFERROR(VLOOKUP(A56,#REF!,4,0),0)</f>
        <v>0</v>
      </c>
      <c r="V56" s="25">
        <v>0</v>
      </c>
      <c r="W56" s="25">
        <v>0</v>
      </c>
      <c r="X56" s="26">
        <f t="shared" si="49"/>
        <v>0</v>
      </c>
      <c r="Y56" s="25">
        <v>0</v>
      </c>
      <c r="Z56" s="45">
        <f>IFERROR(VLOOKUP(A56,#REF!,7,0),0)</f>
        <v>0</v>
      </c>
      <c r="AA56" s="45">
        <f>IFERROR(VLOOKUP(A56,#REF!,8,0),0)</f>
        <v>0</v>
      </c>
      <c r="AB56" s="45">
        <f>IFERROR(VLOOKUP(A56,#REF!,4,0),0)</f>
        <v>0</v>
      </c>
      <c r="AC56" s="28">
        <f>IFERROR(VLOOKUP(A56,#REF!,4,0),0)</f>
        <v>0</v>
      </c>
      <c r="AD56" s="45">
        <f>IFERROR(VLOOKUP(A56,#REF!,11,0),0)</f>
        <v>0</v>
      </c>
      <c r="AE56" s="28">
        <f t="shared" si="52"/>
        <v>0</v>
      </c>
      <c r="AF56" s="25">
        <f t="shared" si="18"/>
        <v>0</v>
      </c>
      <c r="AG56" s="235">
        <v>0</v>
      </c>
      <c r="AH56" s="25">
        <f t="shared" si="19"/>
        <v>0</v>
      </c>
      <c r="AI56" s="29">
        <f t="shared" si="55"/>
        <v>0</v>
      </c>
      <c r="AJ56" s="29">
        <f>IFERROR((VLOOKUP(A56,#REF!,9,0)),0)</f>
        <v>0</v>
      </c>
      <c r="AK56" s="29">
        <f t="shared" si="53"/>
        <v>0</v>
      </c>
      <c r="AL56" s="25">
        <v>0</v>
      </c>
      <c r="AM56" s="26">
        <v>0</v>
      </c>
      <c r="AN56" s="25">
        <f t="shared" si="50"/>
        <v>0</v>
      </c>
      <c r="AO56" s="79">
        <f t="shared" si="54"/>
        <v>0</v>
      </c>
    </row>
    <row r="57" spans="1:41" ht="49.5" outlineLevel="2">
      <c r="A57" s="6" t="s">
        <v>21</v>
      </c>
      <c r="B57" s="6"/>
      <c r="C57" s="6" t="s">
        <v>132</v>
      </c>
      <c r="D57" s="7" t="s">
        <v>0</v>
      </c>
      <c r="E57" s="7" t="s">
        <v>247</v>
      </c>
      <c r="F57" s="7" t="e">
        <f>VLOOKUP(A57,Akt_apakšakt_pēcuzraudzība!A:F,6,0)</f>
        <v>#N/A</v>
      </c>
      <c r="G57" s="154">
        <v>0</v>
      </c>
      <c r="H57" s="154"/>
      <c r="I57" s="154">
        <f t="shared" si="34"/>
        <v>0</v>
      </c>
      <c r="J57" s="154">
        <v>0</v>
      </c>
      <c r="K57" s="154">
        <v>0</v>
      </c>
      <c r="L57" s="154"/>
      <c r="M57" s="154"/>
      <c r="N57" s="155">
        <f t="shared" si="51"/>
        <v>0</v>
      </c>
      <c r="O57" s="156">
        <v>0</v>
      </c>
      <c r="P57" s="48">
        <f>IFERROR(VLOOKUP(A57,#REF!,4,0),0)</f>
        <v>0</v>
      </c>
      <c r="Q57" s="25">
        <v>0</v>
      </c>
      <c r="R57" s="25">
        <v>0</v>
      </c>
      <c r="S57" s="26">
        <f t="shared" si="36"/>
        <v>0</v>
      </c>
      <c r="T57" s="25">
        <v>0</v>
      </c>
      <c r="U57" s="28">
        <f>IFERROR(VLOOKUP(A57,#REF!,4,0),0)</f>
        <v>0</v>
      </c>
      <c r="V57" s="25">
        <v>0</v>
      </c>
      <c r="W57" s="25">
        <v>0</v>
      </c>
      <c r="X57" s="26">
        <f t="shared" si="49"/>
        <v>0</v>
      </c>
      <c r="Y57" s="25">
        <v>0</v>
      </c>
      <c r="Z57" s="45">
        <f>IFERROR(VLOOKUP(A57,#REF!,7,0),0)</f>
        <v>0</v>
      </c>
      <c r="AA57" s="45">
        <f>IFERROR(VLOOKUP(A57,#REF!,8,0),0)</f>
        <v>0</v>
      </c>
      <c r="AB57" s="45">
        <f>IFERROR(VLOOKUP(A57,#REF!,4,0),0)</f>
        <v>0</v>
      </c>
      <c r="AC57" s="28">
        <f>IFERROR(VLOOKUP(A57,#REF!,4,0),0)</f>
        <v>0</v>
      </c>
      <c r="AD57" s="45">
        <f>IFERROR(VLOOKUP(A57,#REF!,11,0),0)</f>
        <v>0</v>
      </c>
      <c r="AE57" s="28">
        <f t="shared" si="52"/>
        <v>0</v>
      </c>
      <c r="AF57" s="25">
        <f t="shared" si="18"/>
        <v>0</v>
      </c>
      <c r="AG57" s="235">
        <v>0</v>
      </c>
      <c r="AH57" s="25">
        <f t="shared" si="19"/>
        <v>0</v>
      </c>
      <c r="AI57" s="29">
        <f t="shared" si="55"/>
        <v>0</v>
      </c>
      <c r="AJ57" s="29">
        <f>IFERROR((VLOOKUP(A57,#REF!,9,0)),0)</f>
        <v>0</v>
      </c>
      <c r="AK57" s="29">
        <f t="shared" si="53"/>
        <v>0</v>
      </c>
      <c r="AL57" s="25">
        <v>0</v>
      </c>
      <c r="AM57" s="26">
        <v>0</v>
      </c>
      <c r="AN57" s="25">
        <f t="shared" si="50"/>
        <v>0</v>
      </c>
      <c r="AO57" s="79">
        <f t="shared" si="54"/>
        <v>0</v>
      </c>
    </row>
    <row r="58" spans="1:41" ht="132" outlineLevel="1">
      <c r="A58" s="6" t="s">
        <v>417</v>
      </c>
      <c r="B58" s="267"/>
      <c r="C58" s="6" t="s">
        <v>133</v>
      </c>
      <c r="D58" s="7" t="s">
        <v>0</v>
      </c>
      <c r="E58" s="7" t="s">
        <v>247</v>
      </c>
      <c r="F58" s="7">
        <f>VLOOKUP(A58,Akt_apakšakt_pēcuzraudzība!A:F,6,0)</f>
        <v>5</v>
      </c>
      <c r="G58" s="158">
        <v>12407934</v>
      </c>
      <c r="H58" s="158"/>
      <c r="I58" s="154">
        <f t="shared" si="34"/>
        <v>12407934</v>
      </c>
      <c r="J58" s="154">
        <v>1707446.17</v>
      </c>
      <c r="K58" s="154">
        <f>J58*0.8635</f>
        <v>1474379.767795</v>
      </c>
      <c r="L58" s="154">
        <v>1474379.77</v>
      </c>
      <c r="M58" s="154">
        <v>1707446.17</v>
      </c>
      <c r="N58" s="155">
        <f t="shared" si="51"/>
        <v>13882313.767795</v>
      </c>
      <c r="O58" s="156">
        <f t="shared" ref="O58:O64" si="56">N58/I58</f>
        <v>1.1188255649808421</v>
      </c>
      <c r="P58" s="48">
        <f>IFERROR(VLOOKUP(A58,#REF!,4,0),0)</f>
        <v>0</v>
      </c>
      <c r="Q58" s="25">
        <f t="shared" ref="Q58:Q64" si="57">P58/I58</f>
        <v>0</v>
      </c>
      <c r="R58" s="25">
        <v>1.0947019818126047</v>
      </c>
      <c r="S58" s="26">
        <f t="shared" si="36"/>
        <v>-1.0947019818126047</v>
      </c>
      <c r="T58" s="25">
        <f t="shared" ref="T58:T64" si="58">P58/N58</f>
        <v>0</v>
      </c>
      <c r="U58" s="28">
        <f>IFERROR(VLOOKUP(A58,#REF!,4,0),0)</f>
        <v>0</v>
      </c>
      <c r="V58" s="25">
        <f t="shared" ref="V58:V64" si="59">U58/I58</f>
        <v>0</v>
      </c>
      <c r="W58" s="25">
        <v>1.0947019818126047</v>
      </c>
      <c r="X58" s="26">
        <f t="shared" si="49"/>
        <v>-1.0947019818126047</v>
      </c>
      <c r="Y58" s="25">
        <f t="shared" ref="Y58:Y64" si="60">U58/N58</f>
        <v>0</v>
      </c>
      <c r="Z58" s="45">
        <f>IFERROR(VLOOKUP(A58,#REF!,7,0),0)</f>
        <v>0</v>
      </c>
      <c r="AA58" s="45">
        <f>IFERROR(VLOOKUP(A58,#REF!,8,0),0)</f>
        <v>0</v>
      </c>
      <c r="AB58" s="45">
        <f>IFERROR(VLOOKUP(A58,#REF!,4,0),0)</f>
        <v>0</v>
      </c>
      <c r="AC58" s="28">
        <f>IFERROR(VLOOKUP(A58,#REF!,4,0),0)</f>
        <v>0</v>
      </c>
      <c r="AD58" s="45">
        <f>IFERROR(VLOOKUP(A58,#REF!,11,0),0)</f>
        <v>0</v>
      </c>
      <c r="AE58" s="28">
        <f t="shared" si="52"/>
        <v>0</v>
      </c>
      <c r="AF58" s="25">
        <f t="shared" si="18"/>
        <v>0</v>
      </c>
      <c r="AG58" s="235">
        <v>1.0947019818126047</v>
      </c>
      <c r="AH58" s="25">
        <f t="shared" si="19"/>
        <v>-1.0947019818126047</v>
      </c>
      <c r="AI58" s="29">
        <f t="shared" si="55"/>
        <v>0</v>
      </c>
      <c r="AJ58" s="29">
        <f>IFERROR((VLOOKUP(A58,#REF!,9,0)),0)</f>
        <v>0</v>
      </c>
      <c r="AK58" s="29">
        <f t="shared" si="53"/>
        <v>0</v>
      </c>
      <c r="AL58" s="25">
        <f t="shared" ref="AL58:AL64" si="61">AK58/I58</f>
        <v>0</v>
      </c>
      <c r="AM58" s="26">
        <v>1.0947019818126047</v>
      </c>
      <c r="AN58" s="25">
        <f t="shared" si="50"/>
        <v>-1.0947019818126047</v>
      </c>
      <c r="AO58" s="79">
        <f t="shared" si="54"/>
        <v>0</v>
      </c>
    </row>
    <row r="59" spans="1:41" ht="82.5" outlineLevel="1">
      <c r="A59" s="6" t="s">
        <v>341</v>
      </c>
      <c r="B59" s="267"/>
      <c r="C59" s="6" t="s">
        <v>136</v>
      </c>
      <c r="D59" s="7" t="s">
        <v>0</v>
      </c>
      <c r="E59" s="7" t="s">
        <v>248</v>
      </c>
      <c r="F59" s="7">
        <f>VLOOKUP(A59,Akt_apakšakt_pēcuzraudzība!A:F,6,0)</f>
        <v>0</v>
      </c>
      <c r="G59" s="158">
        <v>16707386</v>
      </c>
      <c r="H59" s="158"/>
      <c r="I59" s="154">
        <f t="shared" si="34"/>
        <v>16707386</v>
      </c>
      <c r="J59" s="158">
        <v>2161998.2200000002</v>
      </c>
      <c r="K59" s="154">
        <f>J59*0.9212</f>
        <v>1991632.7602640002</v>
      </c>
      <c r="L59" s="154">
        <v>1991632.76</v>
      </c>
      <c r="M59" s="154">
        <v>2161998.2200000002</v>
      </c>
      <c r="N59" s="155">
        <f t="shared" si="51"/>
        <v>18699018.760264002</v>
      </c>
      <c r="O59" s="156">
        <f t="shared" si="56"/>
        <v>1.1192067245147745</v>
      </c>
      <c r="P59" s="48">
        <f>IFERROR(VLOOKUP(A59,#REF!,4,0),0)</f>
        <v>0</v>
      </c>
      <c r="Q59" s="25">
        <f t="shared" si="57"/>
        <v>0</v>
      </c>
      <c r="R59" s="25">
        <v>1.0824211698945605</v>
      </c>
      <c r="S59" s="26">
        <f t="shared" si="36"/>
        <v>-1.0824211698945605</v>
      </c>
      <c r="T59" s="25">
        <f t="shared" si="58"/>
        <v>0</v>
      </c>
      <c r="U59" s="28">
        <f>IFERROR(VLOOKUP(A59,#REF!,4,0),0)</f>
        <v>0</v>
      </c>
      <c r="V59" s="25">
        <f t="shared" si="59"/>
        <v>0</v>
      </c>
      <c r="W59" s="25">
        <v>1.0824211698945605</v>
      </c>
      <c r="X59" s="26">
        <f t="shared" si="49"/>
        <v>-1.0824211698945605</v>
      </c>
      <c r="Y59" s="25">
        <f t="shared" si="60"/>
        <v>0</v>
      </c>
      <c r="Z59" s="45">
        <f>IFERROR(VLOOKUP(A59,#REF!,7,0),0)</f>
        <v>0</v>
      </c>
      <c r="AA59" s="45">
        <f>IFERROR(VLOOKUP(A59,#REF!,8,0),0)</f>
        <v>0</v>
      </c>
      <c r="AB59" s="45">
        <f>IFERROR(VLOOKUP(A59,#REF!,4,0),0)</f>
        <v>0</v>
      </c>
      <c r="AC59" s="28">
        <f>IFERROR(VLOOKUP(A59,#REF!,4,0),0)</f>
        <v>0</v>
      </c>
      <c r="AD59" s="45">
        <f>IFERROR(VLOOKUP(A59,#REF!,11,0),0)</f>
        <v>0</v>
      </c>
      <c r="AE59" s="28">
        <f t="shared" si="52"/>
        <v>0</v>
      </c>
      <c r="AF59" s="25">
        <f t="shared" si="18"/>
        <v>0</v>
      </c>
      <c r="AG59" s="235">
        <v>1.0824211698945605</v>
      </c>
      <c r="AH59" s="25">
        <f t="shared" si="19"/>
        <v>-1.0824211698945605</v>
      </c>
      <c r="AI59" s="29">
        <f t="shared" si="55"/>
        <v>0</v>
      </c>
      <c r="AJ59" s="29">
        <f>IFERROR((VLOOKUP(A59,#REF!,9,0)),0)</f>
        <v>0</v>
      </c>
      <c r="AK59" s="29">
        <f t="shared" si="53"/>
        <v>0</v>
      </c>
      <c r="AL59" s="25">
        <f t="shared" si="61"/>
        <v>0</v>
      </c>
      <c r="AM59" s="26">
        <v>1.0797022454619771</v>
      </c>
      <c r="AN59" s="25">
        <f t="shared" si="50"/>
        <v>-1.0797022454619771</v>
      </c>
      <c r="AO59" s="79">
        <f t="shared" si="54"/>
        <v>0</v>
      </c>
    </row>
    <row r="60" spans="1:41" ht="99" outlineLevel="1">
      <c r="A60" s="6" t="s">
        <v>374</v>
      </c>
      <c r="B60" s="267"/>
      <c r="C60" s="6" t="s">
        <v>137</v>
      </c>
      <c r="D60" s="7" t="s">
        <v>0</v>
      </c>
      <c r="E60" s="7" t="s">
        <v>248</v>
      </c>
      <c r="F60" s="7">
        <f>VLOOKUP(A60,Akt_apakšakt_pēcuzraudzība!A:F,6,0)</f>
        <v>0</v>
      </c>
      <c r="G60" s="158">
        <v>12386120</v>
      </c>
      <c r="H60" s="158"/>
      <c r="I60" s="154">
        <f t="shared" si="34"/>
        <v>12386120</v>
      </c>
      <c r="J60" s="158">
        <v>2569989.64</v>
      </c>
      <c r="K60" s="154">
        <f>J60*0.933</f>
        <v>2397800.3341200002</v>
      </c>
      <c r="L60" s="154">
        <v>2394780.0499999998</v>
      </c>
      <c r="M60" s="154">
        <v>2566752.61</v>
      </c>
      <c r="N60" s="155">
        <f t="shared" si="51"/>
        <v>14783920.33412</v>
      </c>
      <c r="O60" s="156">
        <f t="shared" si="56"/>
        <v>1.1935876880023768</v>
      </c>
      <c r="P60" s="48">
        <f>IFERROR(VLOOKUP(A60,#REF!,4,0),0)</f>
        <v>0</v>
      </c>
      <c r="Q60" s="25">
        <f t="shared" si="57"/>
        <v>0</v>
      </c>
      <c r="R60" s="25">
        <v>1.1578612915101743</v>
      </c>
      <c r="S60" s="26">
        <f t="shared" si="36"/>
        <v>-1.1578612915101743</v>
      </c>
      <c r="T60" s="25">
        <f t="shared" si="58"/>
        <v>0</v>
      </c>
      <c r="U60" s="28">
        <f>IFERROR(VLOOKUP(A60,#REF!,4,0),0)</f>
        <v>0</v>
      </c>
      <c r="V60" s="25">
        <f t="shared" si="59"/>
        <v>0</v>
      </c>
      <c r="W60" s="25">
        <v>1.1578612915101743</v>
      </c>
      <c r="X60" s="26">
        <f t="shared" si="49"/>
        <v>-1.1578612915101743</v>
      </c>
      <c r="Y60" s="25">
        <f t="shared" si="60"/>
        <v>0</v>
      </c>
      <c r="Z60" s="45">
        <f>IFERROR(VLOOKUP(A60,#REF!,7,0),0)</f>
        <v>0</v>
      </c>
      <c r="AA60" s="45">
        <f>IFERROR(VLOOKUP(A60,#REF!,8,0),0)</f>
        <v>0</v>
      </c>
      <c r="AB60" s="45">
        <f>IFERROR(VLOOKUP(A60,#REF!,4,0),0)</f>
        <v>0</v>
      </c>
      <c r="AC60" s="28">
        <f>IFERROR(VLOOKUP(A60,#REF!,4,0),0)</f>
        <v>0</v>
      </c>
      <c r="AD60" s="45">
        <f>IFERROR(VLOOKUP(A60,#REF!,11,0),0)</f>
        <v>0</v>
      </c>
      <c r="AE60" s="28">
        <f t="shared" si="52"/>
        <v>0</v>
      </c>
      <c r="AF60" s="25">
        <f t="shared" si="18"/>
        <v>0</v>
      </c>
      <c r="AG60" s="235">
        <v>1.1578612915101743</v>
      </c>
      <c r="AH60" s="25">
        <f t="shared" si="19"/>
        <v>-1.1578612915101743</v>
      </c>
      <c r="AI60" s="29">
        <f t="shared" si="55"/>
        <v>0</v>
      </c>
      <c r="AJ60" s="29">
        <f>IFERROR((VLOOKUP(A60,#REF!,9,0)),0)</f>
        <v>0</v>
      </c>
      <c r="AK60" s="29">
        <f t="shared" si="53"/>
        <v>0</v>
      </c>
      <c r="AL60" s="25">
        <f t="shared" si="61"/>
        <v>0</v>
      </c>
      <c r="AM60" s="26">
        <v>1.1565274000251895</v>
      </c>
      <c r="AN60" s="25">
        <f t="shared" si="50"/>
        <v>-1.1565274000251895</v>
      </c>
      <c r="AO60" s="79">
        <f t="shared" si="54"/>
        <v>0</v>
      </c>
    </row>
    <row r="61" spans="1:41" ht="66" outlineLevel="1">
      <c r="A61" s="6" t="s">
        <v>572</v>
      </c>
      <c r="B61" s="267"/>
      <c r="C61" s="6" t="s">
        <v>284</v>
      </c>
      <c r="D61" s="7" t="s">
        <v>0</v>
      </c>
      <c r="E61" s="7" t="s">
        <v>248</v>
      </c>
      <c r="F61" s="7">
        <f>VLOOKUP(A61,Akt_apakšakt_pēcuzraudzība!A:F,6,0)</f>
        <v>0</v>
      </c>
      <c r="G61" s="158">
        <v>1795787</v>
      </c>
      <c r="H61" s="158"/>
      <c r="I61" s="154">
        <f t="shared" si="34"/>
        <v>1795787</v>
      </c>
      <c r="J61" s="154">
        <v>0</v>
      </c>
      <c r="K61" s="154">
        <v>0</v>
      </c>
      <c r="L61" s="154"/>
      <c r="M61" s="154"/>
      <c r="N61" s="155">
        <f t="shared" si="51"/>
        <v>1795787</v>
      </c>
      <c r="O61" s="156">
        <f t="shared" si="56"/>
        <v>1</v>
      </c>
      <c r="P61" s="48">
        <f>IFERROR(VLOOKUP(A61,#REF!,4,0),0)</f>
        <v>0</v>
      </c>
      <c r="Q61" s="25">
        <f t="shared" si="57"/>
        <v>0</v>
      </c>
      <c r="R61" s="25">
        <v>0.99052689433657781</v>
      </c>
      <c r="S61" s="26">
        <f t="shared" si="36"/>
        <v>-0.99052689433657781</v>
      </c>
      <c r="T61" s="25">
        <f t="shared" si="58"/>
        <v>0</v>
      </c>
      <c r="U61" s="28">
        <f>IFERROR(VLOOKUP(A61,#REF!,4,0),0)</f>
        <v>0</v>
      </c>
      <c r="V61" s="25">
        <f t="shared" si="59"/>
        <v>0</v>
      </c>
      <c r="W61" s="25">
        <v>0.99052689433657781</v>
      </c>
      <c r="X61" s="26">
        <f t="shared" si="49"/>
        <v>-0.99052689433657781</v>
      </c>
      <c r="Y61" s="25">
        <f t="shared" si="60"/>
        <v>0</v>
      </c>
      <c r="Z61" s="45">
        <f>IFERROR(VLOOKUP(A61,#REF!,7,0),0)</f>
        <v>0</v>
      </c>
      <c r="AA61" s="45">
        <f>IFERROR(VLOOKUP(A61,#REF!,8,0),0)</f>
        <v>0</v>
      </c>
      <c r="AB61" s="45">
        <f>IFERROR(VLOOKUP(A61,#REF!,4,0),0)</f>
        <v>0</v>
      </c>
      <c r="AC61" s="28">
        <f>IFERROR(VLOOKUP(A61,#REF!,4,0),0)</f>
        <v>0</v>
      </c>
      <c r="AD61" s="45">
        <f>IFERROR(VLOOKUP(A61,#REF!,11,0),0)</f>
        <v>0</v>
      </c>
      <c r="AE61" s="28">
        <f t="shared" si="52"/>
        <v>0</v>
      </c>
      <c r="AF61" s="25">
        <f t="shared" si="18"/>
        <v>0</v>
      </c>
      <c r="AG61" s="235">
        <v>0.99052689433657781</v>
      </c>
      <c r="AH61" s="25">
        <f t="shared" si="19"/>
        <v>-0.99052689433657781</v>
      </c>
      <c r="AI61" s="29">
        <f t="shared" si="55"/>
        <v>0</v>
      </c>
      <c r="AJ61" s="29">
        <f>IFERROR((VLOOKUP(A61,#REF!,9,0)),0)</f>
        <v>0</v>
      </c>
      <c r="AK61" s="29">
        <f t="shared" si="53"/>
        <v>0</v>
      </c>
      <c r="AL61" s="25">
        <f t="shared" si="61"/>
        <v>0</v>
      </c>
      <c r="AM61" s="26">
        <v>0.99052689433657781</v>
      </c>
      <c r="AN61" s="25">
        <f t="shared" si="50"/>
        <v>-0.99052689433657781</v>
      </c>
      <c r="AO61" s="79">
        <f t="shared" si="54"/>
        <v>0</v>
      </c>
    </row>
    <row r="62" spans="1:41" ht="115.5" outlineLevel="1">
      <c r="A62" s="6" t="s">
        <v>24</v>
      </c>
      <c r="B62" s="6"/>
      <c r="C62" s="6" t="s">
        <v>286</v>
      </c>
      <c r="D62" s="7" t="s">
        <v>0</v>
      </c>
      <c r="E62" s="7" t="s">
        <v>248</v>
      </c>
      <c r="F62" s="7">
        <f>VLOOKUP(A62,Akt_apakšakt_pēcuzraudzība!A:F,6,0)</f>
        <v>0</v>
      </c>
      <c r="G62" s="158">
        <v>4574733</v>
      </c>
      <c r="H62" s="158"/>
      <c r="I62" s="154">
        <f t="shared" si="34"/>
        <v>4574733</v>
      </c>
      <c r="J62" s="154">
        <v>0</v>
      </c>
      <c r="K62" s="154">
        <v>0</v>
      </c>
      <c r="L62" s="154"/>
      <c r="M62" s="154"/>
      <c r="N62" s="155">
        <f t="shared" si="51"/>
        <v>4574733</v>
      </c>
      <c r="O62" s="156">
        <f t="shared" si="56"/>
        <v>1</v>
      </c>
      <c r="P62" s="48">
        <f>IFERROR(VLOOKUP(A62,#REF!,4,0),0)</f>
        <v>0</v>
      </c>
      <c r="Q62" s="25">
        <f t="shared" si="57"/>
        <v>0</v>
      </c>
      <c r="R62" s="25">
        <v>0.99587831901883672</v>
      </c>
      <c r="S62" s="26">
        <f t="shared" si="36"/>
        <v>-0.99587831901883672</v>
      </c>
      <c r="T62" s="25">
        <f t="shared" si="58"/>
        <v>0</v>
      </c>
      <c r="U62" s="28">
        <f>IFERROR(VLOOKUP(A62,#REF!,4,0),0)</f>
        <v>0</v>
      </c>
      <c r="V62" s="25">
        <f t="shared" si="59"/>
        <v>0</v>
      </c>
      <c r="W62" s="25">
        <v>0.99587831901883672</v>
      </c>
      <c r="X62" s="26">
        <f t="shared" si="49"/>
        <v>-0.99587831901883672</v>
      </c>
      <c r="Y62" s="25">
        <f t="shared" si="60"/>
        <v>0</v>
      </c>
      <c r="Z62" s="45">
        <f>IFERROR(VLOOKUP(A62,#REF!,7,0),0)</f>
        <v>0</v>
      </c>
      <c r="AA62" s="45">
        <f>IFERROR(VLOOKUP(A62,#REF!,8,0),0)</f>
        <v>0</v>
      </c>
      <c r="AB62" s="45">
        <f>IFERROR(VLOOKUP(A62,#REF!,4,0),0)</f>
        <v>0</v>
      </c>
      <c r="AC62" s="28">
        <f>IFERROR(VLOOKUP(A62,#REF!,4,0),0)</f>
        <v>0</v>
      </c>
      <c r="AD62" s="45">
        <f>IFERROR(VLOOKUP(A62,#REF!,11,0),0)</f>
        <v>0</v>
      </c>
      <c r="AE62" s="28">
        <f t="shared" si="52"/>
        <v>0</v>
      </c>
      <c r="AF62" s="25">
        <f t="shared" si="18"/>
        <v>0</v>
      </c>
      <c r="AG62" s="235">
        <v>0.99587831901883672</v>
      </c>
      <c r="AH62" s="25">
        <f t="shared" si="19"/>
        <v>-0.99587831901883672</v>
      </c>
      <c r="AI62" s="29">
        <f t="shared" si="55"/>
        <v>0</v>
      </c>
      <c r="AJ62" s="29">
        <f>IFERROR((VLOOKUP(A62,#REF!,9,0)),0)</f>
        <v>0</v>
      </c>
      <c r="AK62" s="29">
        <f t="shared" si="53"/>
        <v>0</v>
      </c>
      <c r="AL62" s="25">
        <f t="shared" si="61"/>
        <v>0</v>
      </c>
      <c r="AM62" s="26">
        <v>0.99587831901883672</v>
      </c>
      <c r="AN62" s="25">
        <f t="shared" si="50"/>
        <v>-0.99587831901883672</v>
      </c>
      <c r="AO62" s="79">
        <f t="shared" si="54"/>
        <v>0</v>
      </c>
    </row>
    <row r="63" spans="1:41" ht="99" outlineLevel="1">
      <c r="A63" s="6" t="s">
        <v>438</v>
      </c>
      <c r="B63" s="6"/>
      <c r="C63" s="6" t="s">
        <v>285</v>
      </c>
      <c r="D63" s="7" t="s">
        <v>0</v>
      </c>
      <c r="E63" s="7" t="s">
        <v>248</v>
      </c>
      <c r="F63" s="7">
        <f>VLOOKUP(A63,Akt_apakšakt_pēcuzraudzība!A:F,6,0)</f>
        <v>0</v>
      </c>
      <c r="G63" s="158">
        <v>12550797</v>
      </c>
      <c r="H63" s="158"/>
      <c r="I63" s="154">
        <f t="shared" si="34"/>
        <v>12550797</v>
      </c>
      <c r="J63" s="154">
        <v>0</v>
      </c>
      <c r="K63" s="154">
        <v>0</v>
      </c>
      <c r="L63" s="154"/>
      <c r="M63" s="154"/>
      <c r="N63" s="155">
        <f t="shared" si="51"/>
        <v>12550797</v>
      </c>
      <c r="O63" s="156">
        <f t="shared" si="56"/>
        <v>1</v>
      </c>
      <c r="P63" s="48">
        <f>IFERROR(VLOOKUP(A63,#REF!,4,0),0)</f>
        <v>0</v>
      </c>
      <c r="Q63" s="25">
        <f t="shared" si="57"/>
        <v>0</v>
      </c>
      <c r="R63" s="25">
        <v>0.94580025077291896</v>
      </c>
      <c r="S63" s="26">
        <f t="shared" si="36"/>
        <v>-0.94580025077291896</v>
      </c>
      <c r="T63" s="25">
        <f t="shared" si="58"/>
        <v>0</v>
      </c>
      <c r="U63" s="28">
        <f>IFERROR(VLOOKUP(A63,#REF!,4,0),0)</f>
        <v>0</v>
      </c>
      <c r="V63" s="25">
        <f t="shared" si="59"/>
        <v>0</v>
      </c>
      <c r="W63" s="25">
        <v>0.94580025077291896</v>
      </c>
      <c r="X63" s="26">
        <f t="shared" si="49"/>
        <v>-0.94580025077291896</v>
      </c>
      <c r="Y63" s="25">
        <f t="shared" si="60"/>
        <v>0</v>
      </c>
      <c r="Z63" s="45">
        <f>IFERROR(VLOOKUP(A63,#REF!,7,0),0)</f>
        <v>0</v>
      </c>
      <c r="AA63" s="45">
        <f>IFERROR(VLOOKUP(A63,#REF!,8,0),0)</f>
        <v>0</v>
      </c>
      <c r="AB63" s="45">
        <f>IFERROR(VLOOKUP(A63,#REF!,4,0),0)</f>
        <v>0</v>
      </c>
      <c r="AC63" s="28">
        <f>IFERROR(VLOOKUP(A63,#REF!,4,0),0)</f>
        <v>0</v>
      </c>
      <c r="AD63" s="45">
        <f>IFERROR(VLOOKUP(A63,#REF!,11,0),0)</f>
        <v>0</v>
      </c>
      <c r="AE63" s="28">
        <f t="shared" si="52"/>
        <v>0</v>
      </c>
      <c r="AF63" s="25">
        <f t="shared" si="18"/>
        <v>0</v>
      </c>
      <c r="AG63" s="235">
        <v>0.94890656346365898</v>
      </c>
      <c r="AH63" s="25">
        <f t="shared" si="19"/>
        <v>-0.94890656346365898</v>
      </c>
      <c r="AI63" s="29">
        <f t="shared" si="55"/>
        <v>0</v>
      </c>
      <c r="AJ63" s="29">
        <f>IFERROR((VLOOKUP(A63,#REF!,9,0)),0)</f>
        <v>0</v>
      </c>
      <c r="AK63" s="29">
        <f t="shared" si="53"/>
        <v>0</v>
      </c>
      <c r="AL63" s="25">
        <f t="shared" si="61"/>
        <v>0</v>
      </c>
      <c r="AM63" s="26">
        <v>0.9667200130796475</v>
      </c>
      <c r="AN63" s="25">
        <f t="shared" si="50"/>
        <v>-0.9667200130796475</v>
      </c>
      <c r="AO63" s="79">
        <f t="shared" si="54"/>
        <v>0</v>
      </c>
    </row>
    <row r="64" spans="1:41" ht="99" outlineLevel="1">
      <c r="A64" s="6" t="s">
        <v>481</v>
      </c>
      <c r="B64" s="318" t="s">
        <v>441</v>
      </c>
      <c r="C64" s="6" t="s">
        <v>138</v>
      </c>
      <c r="D64" s="7" t="s">
        <v>0</v>
      </c>
      <c r="E64" s="7" t="s">
        <v>250</v>
      </c>
      <c r="F64" s="7">
        <f>VLOOKUP(A64,Akt_apakšakt_pēcuzraudzība!A:F,6,0)</f>
        <v>5</v>
      </c>
      <c r="G64" s="158">
        <v>4375699</v>
      </c>
      <c r="H64" s="158"/>
      <c r="I64" s="154">
        <f t="shared" si="34"/>
        <v>4375699</v>
      </c>
      <c r="J64" s="154">
        <v>0</v>
      </c>
      <c r="K64" s="154">
        <v>0</v>
      </c>
      <c r="L64" s="154"/>
      <c r="M64" s="154"/>
      <c r="N64" s="155">
        <f t="shared" si="51"/>
        <v>4375699</v>
      </c>
      <c r="O64" s="156">
        <f t="shared" si="56"/>
        <v>1</v>
      </c>
      <c r="P64" s="48">
        <f>IFERROR(VLOOKUP(A64,#REF!,4,0),0)</f>
        <v>0</v>
      </c>
      <c r="Q64" s="25">
        <f t="shared" si="57"/>
        <v>0</v>
      </c>
      <c r="R64" s="25">
        <v>0.96914442469648854</v>
      </c>
      <c r="S64" s="26">
        <f t="shared" ref="S64:S91" si="62">Q64-R64</f>
        <v>-0.96914442469648854</v>
      </c>
      <c r="T64" s="25">
        <f t="shared" si="58"/>
        <v>0</v>
      </c>
      <c r="U64" s="28">
        <f>IFERROR(VLOOKUP(A64,#REF!,4,0),0)</f>
        <v>0</v>
      </c>
      <c r="V64" s="25">
        <f t="shared" si="59"/>
        <v>0</v>
      </c>
      <c r="W64" s="25">
        <v>0.96914442469648854</v>
      </c>
      <c r="X64" s="26">
        <f t="shared" si="49"/>
        <v>-0.96914442469648854</v>
      </c>
      <c r="Y64" s="25">
        <f t="shared" si="60"/>
        <v>0</v>
      </c>
      <c r="Z64" s="45">
        <f>IFERROR(VLOOKUP(A64,#REF!,7,0),0)</f>
        <v>0</v>
      </c>
      <c r="AA64" s="45">
        <f>IFERROR(VLOOKUP(A64,#REF!,8,0),0)</f>
        <v>0</v>
      </c>
      <c r="AB64" s="45">
        <f>IFERROR(VLOOKUP(A64,#REF!,4,0),0)</f>
        <v>0</v>
      </c>
      <c r="AC64" s="28">
        <f>IFERROR(VLOOKUP(A64,#REF!,4,0),0)</f>
        <v>0</v>
      </c>
      <c r="AD64" s="45">
        <f>IFERROR(VLOOKUP(A64,#REF!,11,0),0)</f>
        <v>0</v>
      </c>
      <c r="AE64" s="28">
        <f t="shared" si="52"/>
        <v>0</v>
      </c>
      <c r="AF64" s="25">
        <f t="shared" si="18"/>
        <v>0</v>
      </c>
      <c r="AG64" s="235">
        <v>0.94566211935510192</v>
      </c>
      <c r="AH64" s="25">
        <f t="shared" si="19"/>
        <v>-0.94566211935510192</v>
      </c>
      <c r="AI64" s="29">
        <f t="shared" si="55"/>
        <v>0</v>
      </c>
      <c r="AJ64" s="29">
        <f>IFERROR((VLOOKUP(A64,#REF!,9,0)),0)</f>
        <v>0</v>
      </c>
      <c r="AK64" s="29">
        <f t="shared" si="53"/>
        <v>0</v>
      </c>
      <c r="AL64" s="25">
        <f t="shared" si="61"/>
        <v>0</v>
      </c>
      <c r="AM64" s="26">
        <v>0.85943175936004734</v>
      </c>
      <c r="AN64" s="25">
        <f t="shared" si="50"/>
        <v>-0.85943175936004734</v>
      </c>
      <c r="AO64" s="79">
        <f t="shared" si="54"/>
        <v>0</v>
      </c>
    </row>
    <row r="65" spans="1:41" ht="49.5" outlineLevel="2">
      <c r="A65" s="6" t="s">
        <v>25</v>
      </c>
      <c r="B65" s="6"/>
      <c r="C65" s="6" t="s">
        <v>139</v>
      </c>
      <c r="D65" s="7" t="s">
        <v>0</v>
      </c>
      <c r="E65" s="7" t="s">
        <v>249</v>
      </c>
      <c r="F65" s="7" t="e">
        <f>VLOOKUP(A65,Akt_apakšakt_pēcuzraudzība!A:F,6,0)</f>
        <v>#N/A</v>
      </c>
      <c r="G65" s="158">
        <v>0</v>
      </c>
      <c r="H65" s="158"/>
      <c r="I65" s="154">
        <f t="shared" si="34"/>
        <v>0</v>
      </c>
      <c r="J65" s="154">
        <v>0</v>
      </c>
      <c r="K65" s="154">
        <v>0</v>
      </c>
      <c r="L65" s="154"/>
      <c r="M65" s="154"/>
      <c r="N65" s="155">
        <f t="shared" si="51"/>
        <v>0</v>
      </c>
      <c r="O65" s="156">
        <v>0</v>
      </c>
      <c r="P65" s="48">
        <f>IFERROR(VLOOKUP(A65,#REF!,4,0),0)</f>
        <v>0</v>
      </c>
      <c r="Q65" s="25">
        <v>0</v>
      </c>
      <c r="R65" s="25">
        <v>0</v>
      </c>
      <c r="S65" s="26">
        <f t="shared" si="62"/>
        <v>0</v>
      </c>
      <c r="T65" s="25">
        <v>0</v>
      </c>
      <c r="U65" s="28">
        <f>IFERROR(VLOOKUP(A65,#REF!,4,0),0)</f>
        <v>0</v>
      </c>
      <c r="V65" s="25">
        <v>0</v>
      </c>
      <c r="W65" s="25">
        <v>0</v>
      </c>
      <c r="X65" s="26">
        <f t="shared" si="49"/>
        <v>0</v>
      </c>
      <c r="Y65" s="25">
        <v>0</v>
      </c>
      <c r="Z65" s="45">
        <f>IFERROR(VLOOKUP(A65,#REF!,7,0),0)</f>
        <v>0</v>
      </c>
      <c r="AA65" s="45">
        <f>IFERROR(VLOOKUP(A65,#REF!,8,0),0)</f>
        <v>0</v>
      </c>
      <c r="AB65" s="45">
        <f>IFERROR(VLOOKUP(A65,#REF!,4,0),0)</f>
        <v>0</v>
      </c>
      <c r="AC65" s="28">
        <f>IFERROR(VLOOKUP(A65,#REF!,4,0),0)</f>
        <v>0</v>
      </c>
      <c r="AD65" s="45">
        <f>IFERROR(VLOOKUP(A65,#REF!,11,0),0)</f>
        <v>0</v>
      </c>
      <c r="AE65" s="28">
        <f t="shared" si="52"/>
        <v>0</v>
      </c>
      <c r="AF65" s="25">
        <f t="shared" si="18"/>
        <v>0</v>
      </c>
      <c r="AG65" s="235">
        <v>0</v>
      </c>
      <c r="AH65" s="25">
        <f t="shared" si="19"/>
        <v>0</v>
      </c>
      <c r="AI65" s="29">
        <f t="shared" si="55"/>
        <v>0</v>
      </c>
      <c r="AJ65" s="29">
        <f>IFERROR((VLOOKUP(A65,#REF!,9,0)),0)</f>
        <v>0</v>
      </c>
      <c r="AK65" s="29">
        <f t="shared" si="53"/>
        <v>0</v>
      </c>
      <c r="AL65" s="25">
        <v>0</v>
      </c>
      <c r="AM65" s="26">
        <v>0</v>
      </c>
      <c r="AN65" s="25">
        <f t="shared" si="50"/>
        <v>0</v>
      </c>
      <c r="AO65" s="79">
        <f t="shared" si="54"/>
        <v>0</v>
      </c>
    </row>
    <row r="66" spans="1:41" ht="99" outlineLevel="1">
      <c r="A66" s="6" t="s">
        <v>389</v>
      </c>
      <c r="B66" s="267"/>
      <c r="C66" s="6" t="s">
        <v>140</v>
      </c>
      <c r="D66" s="7" t="s">
        <v>0</v>
      </c>
      <c r="E66" s="7" t="s">
        <v>249</v>
      </c>
      <c r="F66" s="7">
        <f>VLOOKUP(A66,Akt_apakšakt_pēcuzraudzība!A:F,6,0)</f>
        <v>0</v>
      </c>
      <c r="G66" s="158">
        <v>2452170</v>
      </c>
      <c r="H66" s="158"/>
      <c r="I66" s="154">
        <f t="shared" si="34"/>
        <v>2452170</v>
      </c>
      <c r="J66" s="154">
        <v>0</v>
      </c>
      <c r="K66" s="154">
        <v>0</v>
      </c>
      <c r="L66" s="154"/>
      <c r="M66" s="154"/>
      <c r="N66" s="155">
        <f t="shared" si="51"/>
        <v>2452170</v>
      </c>
      <c r="O66" s="156">
        <f t="shared" ref="O66:O83" si="63">N66/I66</f>
        <v>1</v>
      </c>
      <c r="P66" s="48">
        <f>IFERROR(VLOOKUP(A66,#REF!,4,0),0)</f>
        <v>0</v>
      </c>
      <c r="Q66" s="30">
        <f t="shared" ref="Q66:Q83" si="64">P66/I66</f>
        <v>0</v>
      </c>
      <c r="R66" s="30">
        <v>0.94274668558868269</v>
      </c>
      <c r="S66" s="31">
        <f>Q66-R66</f>
        <v>-0.94274668558868269</v>
      </c>
      <c r="T66" s="30">
        <f t="shared" ref="T66:T83" si="65">P66/N66</f>
        <v>0</v>
      </c>
      <c r="U66" s="28">
        <f>IFERROR(VLOOKUP(A66,#REF!,4,0),0)</f>
        <v>0</v>
      </c>
      <c r="V66" s="30">
        <f t="shared" ref="V66:V83" si="66">U66/I66</f>
        <v>0</v>
      </c>
      <c r="W66" s="30">
        <v>0.94274668558868269</v>
      </c>
      <c r="X66" s="315">
        <f>V66-W66</f>
        <v>-0.94274668558868269</v>
      </c>
      <c r="Y66" s="30">
        <f t="shared" ref="Y66:Y88" si="67">U66/N66</f>
        <v>0</v>
      </c>
      <c r="Z66" s="45">
        <f>IFERROR(VLOOKUP(A66,#REF!,7,0),0)</f>
        <v>0</v>
      </c>
      <c r="AA66" s="45">
        <f>IFERROR(VLOOKUP(A66,#REF!,8,0),0)</f>
        <v>0</v>
      </c>
      <c r="AB66" s="45">
        <f>IFERROR(VLOOKUP(A66,#REF!,4,0),0)</f>
        <v>0</v>
      </c>
      <c r="AC66" s="28">
        <f>IFERROR(VLOOKUP(A66,#REF!,4,0),0)</f>
        <v>0</v>
      </c>
      <c r="AD66" s="45">
        <f>IFERROR(VLOOKUP(A66,#REF!,11,0),0)</f>
        <v>0</v>
      </c>
      <c r="AE66" s="28">
        <f t="shared" si="52"/>
        <v>0</v>
      </c>
      <c r="AF66" s="25">
        <f t="shared" si="18"/>
        <v>0</v>
      </c>
      <c r="AG66" s="235">
        <v>0.94274668558868269</v>
      </c>
      <c r="AH66" s="25">
        <f t="shared" si="19"/>
        <v>-0.94274668558868269</v>
      </c>
      <c r="AI66" s="29">
        <f t="shared" si="55"/>
        <v>0</v>
      </c>
      <c r="AJ66" s="29">
        <f>IFERROR((VLOOKUP(A66,#REF!,9,0)),0)</f>
        <v>0</v>
      </c>
      <c r="AK66" s="29">
        <f t="shared" si="53"/>
        <v>0</v>
      </c>
      <c r="AL66" s="30">
        <f t="shared" ref="AL66:AL83" si="68">AK66/I66</f>
        <v>0</v>
      </c>
      <c r="AM66" s="31">
        <v>0.80629535880465064</v>
      </c>
      <c r="AN66" s="30">
        <f t="shared" si="50"/>
        <v>-0.80629535880465064</v>
      </c>
      <c r="AO66" s="79">
        <f t="shared" si="54"/>
        <v>0</v>
      </c>
    </row>
    <row r="67" spans="1:41" ht="82.5" outlineLevel="1">
      <c r="A67" s="6" t="s">
        <v>445</v>
      </c>
      <c r="B67" s="6"/>
      <c r="C67" s="6" t="s">
        <v>141</v>
      </c>
      <c r="D67" s="7" t="s">
        <v>0</v>
      </c>
      <c r="E67" s="7" t="s">
        <v>249</v>
      </c>
      <c r="F67" s="7">
        <f>VLOOKUP(A67,Akt_apakšakt_pēcuzraudzība!A:F,6,0)</f>
        <v>0</v>
      </c>
      <c r="G67" s="158">
        <v>485346</v>
      </c>
      <c r="H67" s="158"/>
      <c r="I67" s="154">
        <f t="shared" si="34"/>
        <v>485346</v>
      </c>
      <c r="J67" s="154">
        <v>0</v>
      </c>
      <c r="K67" s="154">
        <v>0</v>
      </c>
      <c r="L67" s="154"/>
      <c r="M67" s="154"/>
      <c r="N67" s="155">
        <f t="shared" si="51"/>
        <v>485346</v>
      </c>
      <c r="O67" s="156">
        <f t="shared" si="63"/>
        <v>1</v>
      </c>
      <c r="P67" s="48">
        <f>IFERROR(VLOOKUP(A67,#REF!,4,0),0)</f>
        <v>0</v>
      </c>
      <c r="Q67" s="25">
        <f t="shared" si="64"/>
        <v>0</v>
      </c>
      <c r="R67" s="25">
        <v>1.0000005769080202</v>
      </c>
      <c r="S67" s="26">
        <f t="shared" si="62"/>
        <v>-1.0000005769080202</v>
      </c>
      <c r="T67" s="25">
        <f t="shared" si="65"/>
        <v>0</v>
      </c>
      <c r="U67" s="28">
        <f>IFERROR(VLOOKUP(A67,#REF!,4,0),0)</f>
        <v>0</v>
      </c>
      <c r="V67" s="25">
        <f t="shared" si="66"/>
        <v>0</v>
      </c>
      <c r="W67" s="25">
        <v>1.0000005769080202</v>
      </c>
      <c r="X67" s="26">
        <f t="shared" si="49"/>
        <v>-1.0000005769080202</v>
      </c>
      <c r="Y67" s="25">
        <f t="shared" si="67"/>
        <v>0</v>
      </c>
      <c r="Z67" s="45">
        <f>IFERROR(VLOOKUP(A67,#REF!,7,0),0)</f>
        <v>0</v>
      </c>
      <c r="AA67" s="45">
        <f>IFERROR(VLOOKUP(A67,#REF!,8,0),0)</f>
        <v>0</v>
      </c>
      <c r="AB67" s="45">
        <f>IFERROR(VLOOKUP(A67,#REF!,4,0),0)</f>
        <v>0</v>
      </c>
      <c r="AC67" s="28">
        <f>IFERROR(VLOOKUP(A67,#REF!,4,0),0)</f>
        <v>0</v>
      </c>
      <c r="AD67" s="45">
        <f>IFERROR(VLOOKUP(A67,#REF!,11,0),0)</f>
        <v>0</v>
      </c>
      <c r="AE67" s="28">
        <f t="shared" si="52"/>
        <v>0</v>
      </c>
      <c r="AF67" s="25">
        <f t="shared" si="18"/>
        <v>0</v>
      </c>
      <c r="AG67" s="235">
        <v>1.0000005975118782</v>
      </c>
      <c r="AH67" s="25">
        <f t="shared" si="19"/>
        <v>-1.0000005975118782</v>
      </c>
      <c r="AI67" s="29">
        <f t="shared" si="55"/>
        <v>0</v>
      </c>
      <c r="AJ67" s="29">
        <f>IFERROR((VLOOKUP(A67,#REF!,9,0)),0)</f>
        <v>0</v>
      </c>
      <c r="AK67" s="29">
        <f t="shared" si="53"/>
        <v>0</v>
      </c>
      <c r="AL67" s="25">
        <f t="shared" si="68"/>
        <v>0</v>
      </c>
      <c r="AM67" s="26">
        <v>1.0012165547877185</v>
      </c>
      <c r="AN67" s="25">
        <f t="shared" si="50"/>
        <v>-1.0012165547877185</v>
      </c>
      <c r="AO67" s="79">
        <f t="shared" si="54"/>
        <v>0</v>
      </c>
    </row>
    <row r="68" spans="1:41" ht="99" outlineLevel="1">
      <c r="A68" s="6" t="s">
        <v>367</v>
      </c>
      <c r="B68" s="6"/>
      <c r="C68" s="6" t="s">
        <v>142</v>
      </c>
      <c r="D68" s="7" t="s">
        <v>0</v>
      </c>
      <c r="E68" s="7" t="s">
        <v>249</v>
      </c>
      <c r="F68" s="7">
        <f>VLOOKUP(A68,Akt_apakšakt_pēcuzraudzība!A:F,6,0)</f>
        <v>0</v>
      </c>
      <c r="G68" s="158">
        <v>645281</v>
      </c>
      <c r="H68" s="158"/>
      <c r="I68" s="154">
        <f t="shared" si="34"/>
        <v>645281</v>
      </c>
      <c r="J68" s="154">
        <v>0</v>
      </c>
      <c r="K68" s="154">
        <v>0</v>
      </c>
      <c r="L68" s="154"/>
      <c r="M68" s="154"/>
      <c r="N68" s="155">
        <f t="shared" si="51"/>
        <v>645281</v>
      </c>
      <c r="O68" s="156">
        <f t="shared" si="63"/>
        <v>1</v>
      </c>
      <c r="P68" s="48">
        <f>IFERROR(VLOOKUP(A68,#REF!,4,0),0)</f>
        <v>0</v>
      </c>
      <c r="Q68" s="30">
        <f t="shared" si="64"/>
        <v>0</v>
      </c>
      <c r="R68" s="30">
        <v>0.97946513224471199</v>
      </c>
      <c r="S68" s="31">
        <f t="shared" si="62"/>
        <v>-0.97946513224471199</v>
      </c>
      <c r="T68" s="30">
        <f t="shared" si="65"/>
        <v>0</v>
      </c>
      <c r="U68" s="28">
        <f>IFERROR(VLOOKUP(A68,#REF!,4,0),0)</f>
        <v>0</v>
      </c>
      <c r="V68" s="30">
        <f t="shared" si="66"/>
        <v>0</v>
      </c>
      <c r="W68" s="30">
        <v>0.97946513224471199</v>
      </c>
      <c r="X68" s="31">
        <f t="shared" si="49"/>
        <v>-0.97946513224471199</v>
      </c>
      <c r="Y68" s="30">
        <f t="shared" si="67"/>
        <v>0</v>
      </c>
      <c r="Z68" s="45">
        <f>IFERROR(VLOOKUP(A68,#REF!,7,0),0)</f>
        <v>0</v>
      </c>
      <c r="AA68" s="45">
        <f>IFERROR(VLOOKUP(A68,#REF!,8,0),0)</f>
        <v>0</v>
      </c>
      <c r="AB68" s="45">
        <f>IFERROR(VLOOKUP(A68,#REF!,4,0),0)</f>
        <v>0</v>
      </c>
      <c r="AC68" s="28">
        <f>IFERROR(VLOOKUP(A68,#REF!,4,0),0)</f>
        <v>0</v>
      </c>
      <c r="AD68" s="28">
        <f>IFERROR(VLOOKUP(A68,#REF!,11,0),0)</f>
        <v>0</v>
      </c>
      <c r="AE68" s="28">
        <f t="shared" si="52"/>
        <v>0</v>
      </c>
      <c r="AF68" s="25">
        <f t="shared" si="18"/>
        <v>0</v>
      </c>
      <c r="AG68" s="235">
        <v>0.97946682143128316</v>
      </c>
      <c r="AH68" s="25">
        <f t="shared" si="19"/>
        <v>-0.97946682143128316</v>
      </c>
      <c r="AI68" s="29">
        <f t="shared" si="55"/>
        <v>0</v>
      </c>
      <c r="AJ68" s="29">
        <f>IFERROR((VLOOKUP(A68,#REF!,9,0)),0)</f>
        <v>0</v>
      </c>
      <c r="AK68" s="29">
        <f t="shared" si="53"/>
        <v>0</v>
      </c>
      <c r="AL68" s="25">
        <f t="shared" si="68"/>
        <v>0</v>
      </c>
      <c r="AM68" s="26">
        <v>0.98742251825173821</v>
      </c>
      <c r="AN68" s="25">
        <f t="shared" si="50"/>
        <v>-0.98742251825173821</v>
      </c>
      <c r="AO68" s="79">
        <f t="shared" si="54"/>
        <v>0</v>
      </c>
    </row>
    <row r="69" spans="1:41" ht="99" outlineLevel="1">
      <c r="A69" s="6" t="s">
        <v>361</v>
      </c>
      <c r="B69" s="6" t="s">
        <v>441</v>
      </c>
      <c r="C69" s="6" t="s">
        <v>274</v>
      </c>
      <c r="D69" s="7" t="s">
        <v>0</v>
      </c>
      <c r="E69" s="7" t="s">
        <v>249</v>
      </c>
      <c r="F69" s="7">
        <f>VLOOKUP(A69,Akt_apakšakt_pēcuzraudzība!A:F,6,0)</f>
        <v>0</v>
      </c>
      <c r="G69" s="158">
        <v>78409</v>
      </c>
      <c r="H69" s="158"/>
      <c r="I69" s="154">
        <f t="shared" si="34"/>
        <v>78409</v>
      </c>
      <c r="J69" s="154">
        <v>0</v>
      </c>
      <c r="K69" s="154">
        <v>0</v>
      </c>
      <c r="L69" s="154"/>
      <c r="M69" s="154"/>
      <c r="N69" s="155">
        <f t="shared" si="51"/>
        <v>78409</v>
      </c>
      <c r="O69" s="156">
        <f t="shared" si="63"/>
        <v>1</v>
      </c>
      <c r="P69" s="48">
        <f>IFERROR(VLOOKUP(A69,#REF!,4,0),0)</f>
        <v>0</v>
      </c>
      <c r="Q69" s="25">
        <f t="shared" si="64"/>
        <v>0</v>
      </c>
      <c r="R69" s="25">
        <v>0</v>
      </c>
      <c r="S69" s="26">
        <f t="shared" si="62"/>
        <v>0</v>
      </c>
      <c r="T69" s="25">
        <f t="shared" si="65"/>
        <v>0</v>
      </c>
      <c r="U69" s="28">
        <f>IFERROR(VLOOKUP(A69,#REF!,4,0),0)</f>
        <v>0</v>
      </c>
      <c r="V69" s="25">
        <f t="shared" si="66"/>
        <v>0</v>
      </c>
      <c r="W69" s="25">
        <v>0</v>
      </c>
      <c r="X69" s="26">
        <f t="shared" si="49"/>
        <v>0</v>
      </c>
      <c r="Y69" s="25">
        <f t="shared" si="67"/>
        <v>0</v>
      </c>
      <c r="Z69" s="28">
        <v>78409</v>
      </c>
      <c r="AA69" s="45">
        <f>IFERROR(VLOOKUP(A69,#REF!,8,0),0)</f>
        <v>0</v>
      </c>
      <c r="AB69" s="45">
        <f>IFERROR(VLOOKUP(A69,#REF!,4,0),0)</f>
        <v>0</v>
      </c>
      <c r="AC69" s="28">
        <f>IFERROR(VLOOKUP(A69,#REF!,4,0),0)</f>
        <v>0</v>
      </c>
      <c r="AD69" s="28">
        <f>IFERROR(VLOOKUP(A69,#REF!,11,0),0)</f>
        <v>0</v>
      </c>
      <c r="AE69" s="28">
        <f t="shared" si="52"/>
        <v>78409</v>
      </c>
      <c r="AF69" s="25">
        <f t="shared" si="18"/>
        <v>1</v>
      </c>
      <c r="AG69" s="235">
        <v>6.1217462280596038E-6</v>
      </c>
      <c r="AH69" s="25">
        <f t="shared" si="19"/>
        <v>0.99999387825377195</v>
      </c>
      <c r="AI69" s="29">
        <f t="shared" si="55"/>
        <v>78409</v>
      </c>
      <c r="AJ69" s="29">
        <f>IFERROR((VLOOKUP(A69,#REF!,9,0)),0)</f>
        <v>0</v>
      </c>
      <c r="AK69" s="29">
        <f t="shared" si="53"/>
        <v>78409</v>
      </c>
      <c r="AL69" s="25">
        <f t="shared" si="68"/>
        <v>1</v>
      </c>
      <c r="AM69" s="26">
        <v>1</v>
      </c>
      <c r="AN69" s="25">
        <f t="shared" si="50"/>
        <v>0</v>
      </c>
      <c r="AO69" s="79">
        <f t="shared" si="54"/>
        <v>1</v>
      </c>
    </row>
    <row r="70" spans="1:41" ht="82.5" outlineLevel="1">
      <c r="A70" s="6" t="s">
        <v>446</v>
      </c>
      <c r="B70" s="274"/>
      <c r="C70" s="6" t="s">
        <v>145</v>
      </c>
      <c r="D70" s="7" t="s">
        <v>0</v>
      </c>
      <c r="E70" s="7" t="s">
        <v>249</v>
      </c>
      <c r="F70" s="7">
        <f>VLOOKUP(A70,Akt_apakšakt_pēcuzraudzība!A:F,6,0)</f>
        <v>0</v>
      </c>
      <c r="G70" s="158">
        <v>2894995</v>
      </c>
      <c r="H70" s="158"/>
      <c r="I70" s="154">
        <f t="shared" si="34"/>
        <v>2894995</v>
      </c>
      <c r="J70" s="154">
        <v>0</v>
      </c>
      <c r="K70" s="154">
        <v>0</v>
      </c>
      <c r="L70" s="154"/>
      <c r="M70" s="154"/>
      <c r="N70" s="155">
        <f t="shared" si="51"/>
        <v>2894995</v>
      </c>
      <c r="O70" s="156">
        <f t="shared" si="63"/>
        <v>1</v>
      </c>
      <c r="P70" s="48">
        <f>IFERROR(VLOOKUP(A70,#REF!,4,0),0)</f>
        <v>0</v>
      </c>
      <c r="Q70" s="25">
        <f t="shared" si="64"/>
        <v>0</v>
      </c>
      <c r="R70" s="25">
        <v>0.96749623747191271</v>
      </c>
      <c r="S70" s="26">
        <f t="shared" si="62"/>
        <v>-0.96749623747191271</v>
      </c>
      <c r="T70" s="25">
        <f t="shared" si="65"/>
        <v>0</v>
      </c>
      <c r="U70" s="28">
        <f>IFERROR(VLOOKUP(A70,#REF!,4,0),0)</f>
        <v>0</v>
      </c>
      <c r="V70" s="25">
        <f t="shared" si="66"/>
        <v>0</v>
      </c>
      <c r="W70" s="25">
        <v>0.96749623747191271</v>
      </c>
      <c r="X70" s="26">
        <f t="shared" si="49"/>
        <v>-0.96749623747191271</v>
      </c>
      <c r="Y70" s="25">
        <f t="shared" si="67"/>
        <v>0</v>
      </c>
      <c r="Z70" s="28">
        <f>IFERROR(VLOOKUP(A70,#REF!,7,0),0)</f>
        <v>0</v>
      </c>
      <c r="AA70" s="45">
        <f>IFERROR(VLOOKUP(A70,#REF!,8,0),0)</f>
        <v>0</v>
      </c>
      <c r="AB70" s="45">
        <f>IFERROR(VLOOKUP(A70,#REF!,4,0),0)</f>
        <v>0</v>
      </c>
      <c r="AC70" s="28">
        <f>IFERROR(VLOOKUP(A70,#REF!,4,0),0)</f>
        <v>0</v>
      </c>
      <c r="AD70" s="28">
        <f>IFERROR(VLOOKUP(A70,#REF!,11,0),0)</f>
        <v>0</v>
      </c>
      <c r="AE70" s="28">
        <f t="shared" si="52"/>
        <v>0</v>
      </c>
      <c r="AF70" s="25">
        <f t="shared" si="18"/>
        <v>0</v>
      </c>
      <c r="AG70" s="235">
        <v>0.96749623747191271</v>
      </c>
      <c r="AH70" s="25">
        <f t="shared" si="19"/>
        <v>-0.96749623747191271</v>
      </c>
      <c r="AI70" s="29">
        <f t="shared" si="55"/>
        <v>0</v>
      </c>
      <c r="AJ70" s="29">
        <f>IFERROR((VLOOKUP(A70,#REF!,9,0)),0)</f>
        <v>0</v>
      </c>
      <c r="AK70" s="29">
        <f t="shared" si="53"/>
        <v>0</v>
      </c>
      <c r="AL70" s="25">
        <f t="shared" si="68"/>
        <v>0</v>
      </c>
      <c r="AM70" s="26">
        <v>0.90089311380503245</v>
      </c>
      <c r="AN70" s="25">
        <f t="shared" si="50"/>
        <v>-0.90089311380503245</v>
      </c>
      <c r="AO70" s="79">
        <f t="shared" si="54"/>
        <v>0</v>
      </c>
    </row>
    <row r="71" spans="1:41" ht="66" outlineLevel="1">
      <c r="A71" s="6" t="s">
        <v>439</v>
      </c>
      <c r="B71" s="267"/>
      <c r="C71" s="6" t="s">
        <v>146</v>
      </c>
      <c r="D71" s="7" t="s">
        <v>0</v>
      </c>
      <c r="E71" s="7" t="s">
        <v>249</v>
      </c>
      <c r="F71" s="7">
        <f>VLOOKUP(A71,Akt_apakšakt_pēcuzraudzība!A:F,6,0)</f>
        <v>0</v>
      </c>
      <c r="G71" s="158">
        <v>3308852</v>
      </c>
      <c r="H71" s="158"/>
      <c r="I71" s="154">
        <f t="shared" si="34"/>
        <v>3308852</v>
      </c>
      <c r="J71" s="154">
        <v>0</v>
      </c>
      <c r="K71" s="154">
        <v>0</v>
      </c>
      <c r="L71" s="154"/>
      <c r="M71" s="154"/>
      <c r="N71" s="155">
        <f t="shared" si="51"/>
        <v>3308852</v>
      </c>
      <c r="O71" s="156">
        <f t="shared" si="63"/>
        <v>1</v>
      </c>
      <c r="P71" s="48">
        <f>IFERROR(VLOOKUP(A71,#REF!,4,0),0)</f>
        <v>0</v>
      </c>
      <c r="Q71" s="25">
        <f t="shared" si="64"/>
        <v>0</v>
      </c>
      <c r="R71" s="25">
        <v>0.95438397063392377</v>
      </c>
      <c r="S71" s="26">
        <f t="shared" si="62"/>
        <v>-0.95438397063392377</v>
      </c>
      <c r="T71" s="25">
        <f t="shared" si="65"/>
        <v>0</v>
      </c>
      <c r="U71" s="28">
        <f>IFERROR(VLOOKUP(A71,#REF!,4,0),0)</f>
        <v>0</v>
      </c>
      <c r="V71" s="25">
        <f t="shared" si="66"/>
        <v>0</v>
      </c>
      <c r="W71" s="25">
        <v>0.95438397063392377</v>
      </c>
      <c r="X71" s="26">
        <f t="shared" si="49"/>
        <v>-0.95438397063392377</v>
      </c>
      <c r="Y71" s="25">
        <f t="shared" si="67"/>
        <v>0</v>
      </c>
      <c r="Z71" s="28">
        <f>IFERROR(VLOOKUP(A71,#REF!,7,0),0)</f>
        <v>0</v>
      </c>
      <c r="AA71" s="45">
        <f>IFERROR(VLOOKUP(A71,#REF!,8,0),0)</f>
        <v>0</v>
      </c>
      <c r="AB71" s="45">
        <f>IFERROR(VLOOKUP(A71,#REF!,4,0),0)</f>
        <v>0</v>
      </c>
      <c r="AC71" s="28">
        <f>IFERROR(VLOOKUP(A71,#REF!,4,0),0)</f>
        <v>0</v>
      </c>
      <c r="AD71" s="28">
        <f>IFERROR(VLOOKUP(A71,#REF!,11,0),0)</f>
        <v>0</v>
      </c>
      <c r="AE71" s="28">
        <f t="shared" si="52"/>
        <v>0</v>
      </c>
      <c r="AF71" s="25">
        <f t="shared" si="18"/>
        <v>0</v>
      </c>
      <c r="AG71" s="235">
        <v>0.95899750427036323</v>
      </c>
      <c r="AH71" s="25">
        <f t="shared" si="19"/>
        <v>-0.95899750427036323</v>
      </c>
      <c r="AI71" s="29">
        <f t="shared" si="55"/>
        <v>0</v>
      </c>
      <c r="AJ71" s="29">
        <f>IFERROR((VLOOKUP(A71,#REF!,9,0)),0)</f>
        <v>0</v>
      </c>
      <c r="AK71" s="29">
        <f t="shared" si="53"/>
        <v>0</v>
      </c>
      <c r="AL71" s="25">
        <f t="shared" si="68"/>
        <v>0</v>
      </c>
      <c r="AM71" s="26">
        <v>0.98034922383956735</v>
      </c>
      <c r="AN71" s="25">
        <f t="shared" si="50"/>
        <v>-0.98034922383956735</v>
      </c>
      <c r="AO71" s="79">
        <f t="shared" si="54"/>
        <v>0</v>
      </c>
    </row>
    <row r="72" spans="1:41" ht="132" outlineLevel="1">
      <c r="A72" s="6" t="s">
        <v>440</v>
      </c>
      <c r="B72" s="6"/>
      <c r="C72" s="6" t="s">
        <v>266</v>
      </c>
      <c r="D72" s="7" t="s">
        <v>0</v>
      </c>
      <c r="E72" s="7" t="s">
        <v>249</v>
      </c>
      <c r="F72" s="7">
        <f>VLOOKUP(A72,Akt_apakšakt_pēcuzraudzība!A:F,6,0)</f>
        <v>0</v>
      </c>
      <c r="G72" s="158">
        <v>1915908</v>
      </c>
      <c r="H72" s="158"/>
      <c r="I72" s="154">
        <f t="shared" si="34"/>
        <v>1915908</v>
      </c>
      <c r="J72" s="154">
        <v>0</v>
      </c>
      <c r="K72" s="154">
        <v>0</v>
      </c>
      <c r="L72" s="154"/>
      <c r="M72" s="154"/>
      <c r="N72" s="155">
        <f t="shared" si="51"/>
        <v>1915908</v>
      </c>
      <c r="O72" s="156">
        <f t="shared" si="63"/>
        <v>1</v>
      </c>
      <c r="P72" s="48">
        <f>IFERROR(VLOOKUP(A72,#REF!,4,0),0)</f>
        <v>0</v>
      </c>
      <c r="Q72" s="25">
        <f t="shared" si="64"/>
        <v>0</v>
      </c>
      <c r="R72" s="25">
        <v>0.99769075028654819</v>
      </c>
      <c r="S72" s="26">
        <f t="shared" si="62"/>
        <v>-0.99769075028654819</v>
      </c>
      <c r="T72" s="25">
        <f t="shared" si="65"/>
        <v>0</v>
      </c>
      <c r="U72" s="28">
        <f>IFERROR(VLOOKUP(A72,#REF!,4,0),0)</f>
        <v>0</v>
      </c>
      <c r="V72" s="25">
        <f t="shared" si="66"/>
        <v>0</v>
      </c>
      <c r="W72" s="25">
        <v>0.99769075028654819</v>
      </c>
      <c r="X72" s="26">
        <f>V72-W72</f>
        <v>-0.99769075028654819</v>
      </c>
      <c r="Y72" s="25">
        <f t="shared" si="67"/>
        <v>0</v>
      </c>
      <c r="Z72" s="28">
        <f>IFERROR(VLOOKUP(A72,#REF!,7,0),0)</f>
        <v>0</v>
      </c>
      <c r="AA72" s="45">
        <f>IFERROR(VLOOKUP(A72,#REF!,8,0),0)</f>
        <v>0</v>
      </c>
      <c r="AB72" s="45">
        <f>IFERROR(VLOOKUP(A72,#REF!,4,0),0)</f>
        <v>0</v>
      </c>
      <c r="AC72" s="28">
        <f>IFERROR(VLOOKUP(A72,#REF!,4,0),0)</f>
        <v>0</v>
      </c>
      <c r="AD72" s="28">
        <f>IFERROR(VLOOKUP(A72,#REF!,11,0),0)</f>
        <v>0</v>
      </c>
      <c r="AE72" s="28">
        <f t="shared" si="52"/>
        <v>0</v>
      </c>
      <c r="AF72" s="25">
        <f t="shared" si="18"/>
        <v>0</v>
      </c>
      <c r="AG72" s="235">
        <v>0.99769071375034701</v>
      </c>
      <c r="AH72" s="25">
        <f t="shared" si="19"/>
        <v>-0.99769071375034701</v>
      </c>
      <c r="AI72" s="29">
        <f t="shared" si="55"/>
        <v>0</v>
      </c>
      <c r="AJ72" s="29">
        <f>IFERROR((VLOOKUP(A72,#REF!,9,0)),0)</f>
        <v>0</v>
      </c>
      <c r="AK72" s="29">
        <f t="shared" si="53"/>
        <v>0</v>
      </c>
      <c r="AL72" s="25">
        <f t="shared" si="68"/>
        <v>0</v>
      </c>
      <c r="AM72" s="26">
        <v>1.0388681815619538</v>
      </c>
      <c r="AN72" s="25">
        <f t="shared" si="50"/>
        <v>-1.0388681815619538</v>
      </c>
      <c r="AO72" s="79">
        <f t="shared" si="54"/>
        <v>0</v>
      </c>
    </row>
    <row r="73" spans="1:41" ht="99" outlineLevel="1">
      <c r="A73" s="6" t="s">
        <v>447</v>
      </c>
      <c r="B73" s="267"/>
      <c r="C73" s="6" t="s">
        <v>148</v>
      </c>
      <c r="D73" s="7" t="s">
        <v>0</v>
      </c>
      <c r="E73" s="7" t="s">
        <v>295</v>
      </c>
      <c r="F73" s="7">
        <f>VLOOKUP(A73,Akt_apakšakt_pēcuzraudzība!A:F,6,0)</f>
        <v>5</v>
      </c>
      <c r="G73" s="158">
        <v>3506867</v>
      </c>
      <c r="H73" s="158"/>
      <c r="I73" s="154">
        <f t="shared" si="34"/>
        <v>3506867</v>
      </c>
      <c r="J73" s="154">
        <v>0</v>
      </c>
      <c r="K73" s="154">
        <v>0</v>
      </c>
      <c r="L73" s="154"/>
      <c r="M73" s="154"/>
      <c r="N73" s="155">
        <f t="shared" si="51"/>
        <v>3506867</v>
      </c>
      <c r="O73" s="156">
        <f t="shared" si="63"/>
        <v>1</v>
      </c>
      <c r="P73" s="48">
        <f>IFERROR(VLOOKUP(A73,#REF!,4,0),0)</f>
        <v>0</v>
      </c>
      <c r="Q73" s="25">
        <f t="shared" si="64"/>
        <v>0</v>
      </c>
      <c r="R73" s="25">
        <v>0.98707182793074277</v>
      </c>
      <c r="S73" s="26">
        <f t="shared" si="62"/>
        <v>-0.98707182793074277</v>
      </c>
      <c r="T73" s="25">
        <f t="shared" si="65"/>
        <v>0</v>
      </c>
      <c r="U73" s="28">
        <f>IFERROR(VLOOKUP(A73,#REF!,4,0),0)</f>
        <v>0</v>
      </c>
      <c r="V73" s="25">
        <f t="shared" si="66"/>
        <v>0</v>
      </c>
      <c r="W73" s="25">
        <v>0.98707182793074277</v>
      </c>
      <c r="X73" s="26">
        <f t="shared" si="49"/>
        <v>-0.98707182793074277</v>
      </c>
      <c r="Y73" s="25">
        <f t="shared" si="67"/>
        <v>0</v>
      </c>
      <c r="Z73" s="28">
        <f>IFERROR(VLOOKUP(A73,#REF!,7,0),0)</f>
        <v>0</v>
      </c>
      <c r="AA73" s="45">
        <f>IFERROR(VLOOKUP(A73,#REF!,8,0),0)</f>
        <v>0</v>
      </c>
      <c r="AB73" s="45">
        <f>IFERROR(VLOOKUP(A73,#REF!,4,0),0)</f>
        <v>0</v>
      </c>
      <c r="AC73" s="28">
        <f>IFERROR(VLOOKUP(A73,#REF!,4,0),0)</f>
        <v>0</v>
      </c>
      <c r="AD73" s="28">
        <f>IFERROR(VLOOKUP(A73,#REF!,11,0),0)</f>
        <v>0</v>
      </c>
      <c r="AE73" s="28">
        <f t="shared" si="52"/>
        <v>0</v>
      </c>
      <c r="AF73" s="25">
        <f t="shared" si="18"/>
        <v>0</v>
      </c>
      <c r="AG73" s="235">
        <v>0.98707173668120296</v>
      </c>
      <c r="AH73" s="25">
        <f t="shared" si="19"/>
        <v>-0.98707173668120296</v>
      </c>
      <c r="AI73" s="29">
        <f t="shared" si="55"/>
        <v>0</v>
      </c>
      <c r="AJ73" s="29">
        <f>IFERROR((VLOOKUP(A73,#REF!,9,0)),0)</f>
        <v>0</v>
      </c>
      <c r="AK73" s="29">
        <f t="shared" si="53"/>
        <v>0</v>
      </c>
      <c r="AL73" s="25">
        <f t="shared" si="68"/>
        <v>0</v>
      </c>
      <c r="AM73" s="26">
        <v>0.99619912588643933</v>
      </c>
      <c r="AN73" s="25">
        <f t="shared" si="50"/>
        <v>-0.99619912588643933</v>
      </c>
      <c r="AO73" s="79">
        <f t="shared" si="54"/>
        <v>0</v>
      </c>
    </row>
    <row r="74" spans="1:41" ht="73.5" customHeight="1" outlineLevel="1">
      <c r="A74" s="6" t="s">
        <v>448</v>
      </c>
      <c r="B74" s="267"/>
      <c r="C74" s="6" t="s">
        <v>149</v>
      </c>
      <c r="D74" s="7" t="s">
        <v>0</v>
      </c>
      <c r="E74" s="7" t="s">
        <v>295</v>
      </c>
      <c r="F74" s="7">
        <f>VLOOKUP(A74,Akt_apakšakt_pēcuzraudzība!A:F,6,0)</f>
        <v>5</v>
      </c>
      <c r="G74" s="158">
        <v>3227488</v>
      </c>
      <c r="H74" s="158"/>
      <c r="I74" s="154">
        <f t="shared" si="34"/>
        <v>3227488</v>
      </c>
      <c r="J74" s="154">
        <v>0</v>
      </c>
      <c r="K74" s="154">
        <v>0</v>
      </c>
      <c r="L74" s="154"/>
      <c r="M74" s="154"/>
      <c r="N74" s="155">
        <f t="shared" si="51"/>
        <v>3227488</v>
      </c>
      <c r="O74" s="156">
        <f t="shared" si="63"/>
        <v>1</v>
      </c>
      <c r="P74" s="48">
        <f>IFERROR(VLOOKUP(A74,#REF!,4,0),0)</f>
        <v>0</v>
      </c>
      <c r="Q74" s="25">
        <f t="shared" si="64"/>
        <v>0</v>
      </c>
      <c r="R74" s="25">
        <v>0.89749801393529571</v>
      </c>
      <c r="S74" s="26">
        <f t="shared" si="62"/>
        <v>-0.89749801393529571</v>
      </c>
      <c r="T74" s="25">
        <f t="shared" si="65"/>
        <v>0</v>
      </c>
      <c r="U74" s="28">
        <f>IFERROR(VLOOKUP(A74,#REF!,4,0),0)</f>
        <v>0</v>
      </c>
      <c r="V74" s="25">
        <f t="shared" si="66"/>
        <v>0</v>
      </c>
      <c r="W74" s="25">
        <v>0.89749801393529571</v>
      </c>
      <c r="X74" s="26">
        <f t="shared" si="49"/>
        <v>-0.89749801393529571</v>
      </c>
      <c r="Y74" s="25">
        <f t="shared" si="67"/>
        <v>0</v>
      </c>
      <c r="Z74" s="28">
        <f>IFERROR(VLOOKUP(A74,#REF!,7,0),0)</f>
        <v>0</v>
      </c>
      <c r="AA74" s="45">
        <f>IFERROR(VLOOKUP(A74,#REF!,8,0),0)</f>
        <v>0</v>
      </c>
      <c r="AB74" s="45">
        <f>IFERROR(VLOOKUP(A74,#REF!,4,0),0)</f>
        <v>0</v>
      </c>
      <c r="AC74" s="28">
        <f>IFERROR(VLOOKUP(A74,#REF!,4,0),0)</f>
        <v>0</v>
      </c>
      <c r="AD74" s="28">
        <f>IFERROR(VLOOKUP(A74,#REF!,11,0),0)</f>
        <v>0</v>
      </c>
      <c r="AE74" s="28">
        <f t="shared" si="52"/>
        <v>0</v>
      </c>
      <c r="AF74" s="25">
        <f t="shared" si="18"/>
        <v>0</v>
      </c>
      <c r="AG74" s="235">
        <v>0.89749802323045058</v>
      </c>
      <c r="AH74" s="25">
        <f t="shared" si="19"/>
        <v>-0.89749802323045058</v>
      </c>
      <c r="AI74" s="29">
        <f t="shared" si="55"/>
        <v>0</v>
      </c>
      <c r="AJ74" s="29">
        <f>IFERROR((VLOOKUP(A74,#REF!,9,0)),0)</f>
        <v>0</v>
      </c>
      <c r="AK74" s="29">
        <f t="shared" si="53"/>
        <v>0</v>
      </c>
      <c r="AL74" s="25">
        <f t="shared" si="68"/>
        <v>0</v>
      </c>
      <c r="AM74" s="26">
        <v>0.9177888314379482</v>
      </c>
      <c r="AN74" s="25">
        <f t="shared" si="50"/>
        <v>-0.9177888314379482</v>
      </c>
      <c r="AO74" s="79">
        <f t="shared" si="54"/>
        <v>0</v>
      </c>
    </row>
    <row r="75" spans="1:41" ht="46.5" customHeight="1" outlineLevel="1">
      <c r="A75" s="164" t="s">
        <v>573</v>
      </c>
      <c r="B75" s="164" t="s">
        <v>441</v>
      </c>
      <c r="C75" s="164" t="s">
        <v>152</v>
      </c>
      <c r="D75" s="165" t="s">
        <v>0</v>
      </c>
      <c r="E75" s="165" t="s">
        <v>250</v>
      </c>
      <c r="F75" s="7">
        <f>VLOOKUP(A75,Akt_apakšakt_pēcuzraudzība!A:F,6,0)</f>
        <v>0</v>
      </c>
      <c r="G75" s="166">
        <v>18280717</v>
      </c>
      <c r="H75" s="166"/>
      <c r="I75" s="154">
        <f t="shared" si="34"/>
        <v>18280717</v>
      </c>
      <c r="J75" s="160">
        <v>0</v>
      </c>
      <c r="K75" s="160">
        <v>0</v>
      </c>
      <c r="L75" s="160"/>
      <c r="M75" s="160"/>
      <c r="N75" s="155">
        <f t="shared" si="51"/>
        <v>18280717</v>
      </c>
      <c r="O75" s="167">
        <f t="shared" si="63"/>
        <v>1</v>
      </c>
      <c r="P75" s="48">
        <f>IFERROR(VLOOKUP(A75,#REF!,4,0),0)</f>
        <v>0</v>
      </c>
      <c r="Q75" s="26">
        <f t="shared" si="64"/>
        <v>0</v>
      </c>
      <c r="R75" s="26">
        <v>0.98877888925253865</v>
      </c>
      <c r="S75" s="26">
        <f t="shared" si="62"/>
        <v>-0.98877888925253865</v>
      </c>
      <c r="T75" s="26">
        <f t="shared" si="65"/>
        <v>0</v>
      </c>
      <c r="U75" s="28">
        <f>IFERROR(VLOOKUP(A75,#REF!,4,0),0)</f>
        <v>0</v>
      </c>
      <c r="V75" s="26">
        <f t="shared" si="66"/>
        <v>0</v>
      </c>
      <c r="W75" s="26">
        <v>0.98877888925253865</v>
      </c>
      <c r="X75" s="26">
        <f t="shared" si="49"/>
        <v>-0.98877888925253865</v>
      </c>
      <c r="Y75" s="26">
        <f t="shared" si="67"/>
        <v>0</v>
      </c>
      <c r="Z75" s="28">
        <f>IFERROR(VLOOKUP(A75,#REF!,7,0),0)</f>
        <v>0</v>
      </c>
      <c r="AA75" s="45">
        <f>IFERROR(VLOOKUP(A75,#REF!,8,0),0)</f>
        <v>0</v>
      </c>
      <c r="AB75" s="45">
        <f>IFERROR(VLOOKUP(A75,#REF!,4,0),0)</f>
        <v>0</v>
      </c>
      <c r="AC75" s="28">
        <f>IFERROR(VLOOKUP(A75,#REF!,4,0),0)</f>
        <v>0</v>
      </c>
      <c r="AD75" s="28">
        <f>IFERROR(VLOOKUP(A75,#REF!,11,0),0)</f>
        <v>0</v>
      </c>
      <c r="AE75" s="80">
        <f t="shared" si="52"/>
        <v>0</v>
      </c>
      <c r="AF75" s="31">
        <f t="shared" si="18"/>
        <v>0</v>
      </c>
      <c r="AG75" s="237">
        <v>0.95173271595419373</v>
      </c>
      <c r="AH75" s="31">
        <f t="shared" si="19"/>
        <v>-0.95173271595419373</v>
      </c>
      <c r="AI75" s="49">
        <f t="shared" si="55"/>
        <v>0</v>
      </c>
      <c r="AJ75" s="49">
        <f>IFERROR((VLOOKUP(A75,#REF!,9,0)),0)</f>
        <v>0</v>
      </c>
      <c r="AK75" s="50">
        <f t="shared" si="53"/>
        <v>0</v>
      </c>
      <c r="AL75" s="26">
        <f t="shared" si="68"/>
        <v>0</v>
      </c>
      <c r="AM75" s="26">
        <v>0.90494284223096944</v>
      </c>
      <c r="AN75" s="32">
        <f t="shared" si="50"/>
        <v>-0.90494284223096944</v>
      </c>
      <c r="AO75" s="79">
        <f t="shared" si="54"/>
        <v>0</v>
      </c>
    </row>
    <row r="76" spans="1:41" ht="95.25">
      <c r="A76" s="150" t="s">
        <v>479</v>
      </c>
      <c r="B76" s="150"/>
      <c r="C76" s="150" t="s">
        <v>358</v>
      </c>
      <c r="D76" s="151" t="s">
        <v>254</v>
      </c>
      <c r="E76" s="151" t="s">
        <v>1</v>
      </c>
      <c r="F76" s="151"/>
      <c r="G76" s="169">
        <f>SUM(G77:G105)</f>
        <v>696281634</v>
      </c>
      <c r="H76" s="169"/>
      <c r="I76" s="169">
        <f>SUM(I77:I105)</f>
        <v>696281634</v>
      </c>
      <c r="J76" s="169">
        <f>SUM(J77:J105)</f>
        <v>137160121</v>
      </c>
      <c r="K76" s="169">
        <f>SUM(K77:K105)</f>
        <v>137160121</v>
      </c>
      <c r="L76" s="169"/>
      <c r="M76" s="169"/>
      <c r="N76" s="169">
        <f t="shared" si="51"/>
        <v>833441755</v>
      </c>
      <c r="O76" s="170">
        <f t="shared" si="63"/>
        <v>1.1969894282749385</v>
      </c>
      <c r="P76" s="76">
        <f>SUM(P77:P105)</f>
        <v>147515386</v>
      </c>
      <c r="Q76" s="74">
        <f t="shared" si="64"/>
        <v>0.21186166458614361</v>
      </c>
      <c r="R76" s="75">
        <v>1.1342596474403057</v>
      </c>
      <c r="S76" s="75">
        <f>Q76-R76</f>
        <v>-0.92239798285416208</v>
      </c>
      <c r="T76" s="74">
        <f t="shared" si="65"/>
        <v>0.17699543503192974</v>
      </c>
      <c r="U76" s="76">
        <f>SUM(U77:U105)</f>
        <v>147515387</v>
      </c>
      <c r="V76" s="74">
        <f t="shared" si="66"/>
        <v>0.21186166602234405</v>
      </c>
      <c r="W76" s="75">
        <v>1.1342498887454497</v>
      </c>
      <c r="X76" s="75">
        <f t="shared" si="49"/>
        <v>-0.92238822272310572</v>
      </c>
      <c r="Y76" s="74">
        <f t="shared" si="67"/>
        <v>0.17699543623177363</v>
      </c>
      <c r="Z76" s="76">
        <f t="shared" ref="Z76:AE76" si="69">SUM(Z77:Z105)</f>
        <v>147515388</v>
      </c>
      <c r="AA76" s="76">
        <f t="shared" si="69"/>
        <v>0</v>
      </c>
      <c r="AB76" s="76">
        <f t="shared" si="69"/>
        <v>0</v>
      </c>
      <c r="AC76" s="76">
        <f t="shared" si="69"/>
        <v>0</v>
      </c>
      <c r="AD76" s="76">
        <f t="shared" si="69"/>
        <v>0</v>
      </c>
      <c r="AE76" s="76">
        <f t="shared" si="69"/>
        <v>147515386</v>
      </c>
      <c r="AF76" s="77">
        <f t="shared" si="18"/>
        <v>0.21186166458614361</v>
      </c>
      <c r="AG76" s="238">
        <v>1.0189283403962368</v>
      </c>
      <c r="AH76" s="77">
        <f t="shared" si="19"/>
        <v>-0.80706667581009317</v>
      </c>
      <c r="AI76" s="76">
        <f>SUM(AI77:AI105)</f>
        <v>147515386</v>
      </c>
      <c r="AJ76" s="76">
        <f>SUM(AJ77:AJ105)</f>
        <v>147515388</v>
      </c>
      <c r="AK76" s="76">
        <f>SUM(AK77:AK105)</f>
        <v>147515388</v>
      </c>
      <c r="AL76" s="74">
        <f t="shared" si="68"/>
        <v>0.21186166745854451</v>
      </c>
      <c r="AM76" s="77">
        <v>0.96219996492109106</v>
      </c>
      <c r="AN76" s="74">
        <f t="shared" si="50"/>
        <v>-0.75033829746254654</v>
      </c>
      <c r="AO76" s="87">
        <f t="shared" si="54"/>
        <v>0.17699543503192974</v>
      </c>
    </row>
    <row r="77" spans="1:41" ht="49.5" outlineLevel="1">
      <c r="A77" s="164" t="s">
        <v>449</v>
      </c>
      <c r="B77" s="274" t="s">
        <v>625</v>
      </c>
      <c r="C77" s="164" t="s">
        <v>155</v>
      </c>
      <c r="D77" s="165" t="s">
        <v>254</v>
      </c>
      <c r="E77" s="165" t="s">
        <v>244</v>
      </c>
      <c r="F77" s="7">
        <f>VLOOKUP(A77,Akt_apakšakt_pēcuzraudzība!A:F,6,0)</f>
        <v>0</v>
      </c>
      <c r="G77" s="154">
        <v>61902422</v>
      </c>
      <c r="H77" s="171"/>
      <c r="I77" s="154">
        <v>61902422</v>
      </c>
      <c r="J77" s="159">
        <v>0</v>
      </c>
      <c r="K77" s="159">
        <v>0</v>
      </c>
      <c r="L77" s="159"/>
      <c r="M77" s="159"/>
      <c r="N77" s="155">
        <f t="shared" si="51"/>
        <v>61902422</v>
      </c>
      <c r="O77" s="167">
        <f t="shared" si="63"/>
        <v>1</v>
      </c>
      <c r="P77" s="48">
        <f>IFERROR(VLOOKUP(A77,#REF!,4,0),0)</f>
        <v>0</v>
      </c>
      <c r="Q77" s="26">
        <f t="shared" si="64"/>
        <v>0</v>
      </c>
      <c r="R77" s="26">
        <v>0.98044045045604189</v>
      </c>
      <c r="S77" s="26">
        <f t="shared" si="62"/>
        <v>-0.98044045045604189</v>
      </c>
      <c r="T77" s="26">
        <f t="shared" si="65"/>
        <v>0</v>
      </c>
      <c r="U77" s="28">
        <f>IFERROR(VLOOKUP(A77,#REF!,4,0),0)</f>
        <v>0</v>
      </c>
      <c r="V77" s="26">
        <f t="shared" si="66"/>
        <v>0</v>
      </c>
      <c r="W77" s="26">
        <v>0.98044045045604189</v>
      </c>
      <c r="X77" s="26">
        <f t="shared" si="49"/>
        <v>-0.98044045045604189</v>
      </c>
      <c r="Y77" s="26">
        <f t="shared" si="67"/>
        <v>0</v>
      </c>
      <c r="Z77" s="28">
        <f>IFERROR(VLOOKUP(A77,#REF!,7,0),0)</f>
        <v>0</v>
      </c>
      <c r="AA77" s="28">
        <f>IFERROR(VLOOKUP(A77,#REF!,8,0),0)</f>
        <v>0</v>
      </c>
      <c r="AB77" s="28">
        <f>IFERROR(VLOOKUP(A77,#REF!,4,0),0)</f>
        <v>0</v>
      </c>
      <c r="AC77" s="28">
        <f>IFERROR(VLOOKUP(A77,#REF!,4,0),0)</f>
        <v>0</v>
      </c>
      <c r="AD77" s="28">
        <f>IFERROR(VLOOKUP(A77,#REF!,11,0),0)</f>
        <v>0</v>
      </c>
      <c r="AE77" s="305">
        <f t="shared" ref="AE77:AE90" si="70">AK77-AD77</f>
        <v>0</v>
      </c>
      <c r="AF77" s="41">
        <f t="shared" si="18"/>
        <v>0</v>
      </c>
      <c r="AG77" s="314">
        <v>0.95434159506715244</v>
      </c>
      <c r="AH77" s="41">
        <f t="shared" si="19"/>
        <v>-0.95434159506715244</v>
      </c>
      <c r="AI77" s="29">
        <f t="shared" ref="AI77:AI90" si="71">Z77+AA77+AC77-AD77</f>
        <v>0</v>
      </c>
      <c r="AJ77" s="29">
        <f>IFERROR((VLOOKUP(A77,#REF!,9,0)),0)</f>
        <v>0</v>
      </c>
      <c r="AK77" s="29">
        <f t="shared" ref="AK77:AK88" si="72">SUM(Z77:AB77)</f>
        <v>0</v>
      </c>
      <c r="AL77" s="25">
        <f t="shared" si="68"/>
        <v>0</v>
      </c>
      <c r="AM77" s="26">
        <v>0.90309913398865072</v>
      </c>
      <c r="AN77" s="25">
        <f t="shared" si="50"/>
        <v>-0.90309913398865072</v>
      </c>
      <c r="AO77" s="79">
        <f t="shared" si="54"/>
        <v>0</v>
      </c>
    </row>
    <row r="78" spans="1:41" ht="82.5" outlineLevel="1">
      <c r="A78" s="164" t="s">
        <v>450</v>
      </c>
      <c r="B78" s="274"/>
      <c r="C78" s="164" t="s">
        <v>632</v>
      </c>
      <c r="D78" s="165" t="s">
        <v>254</v>
      </c>
      <c r="E78" s="165" t="s">
        <v>244</v>
      </c>
      <c r="F78" s="7">
        <f>VLOOKUP(A78,Akt_apakšakt_pēcuzraudzība!A:F,6,0)</f>
        <v>0</v>
      </c>
      <c r="G78" s="154">
        <v>6250097</v>
      </c>
      <c r="H78" s="171"/>
      <c r="I78" s="154">
        <v>6250097</v>
      </c>
      <c r="J78" s="158">
        <v>0</v>
      </c>
      <c r="K78" s="158">
        <v>0</v>
      </c>
      <c r="L78" s="158"/>
      <c r="M78" s="158"/>
      <c r="N78" s="155">
        <f t="shared" si="51"/>
        <v>6250097</v>
      </c>
      <c r="O78" s="167">
        <f t="shared" si="63"/>
        <v>1</v>
      </c>
      <c r="P78" s="48">
        <f>IFERROR(VLOOKUP(A78,#REF!,4,0),0)</f>
        <v>0</v>
      </c>
      <c r="Q78" s="26">
        <f t="shared" si="64"/>
        <v>0</v>
      </c>
      <c r="R78" s="26">
        <v>0.98449506943652232</v>
      </c>
      <c r="S78" s="26">
        <f t="shared" si="62"/>
        <v>-0.98449506943652232</v>
      </c>
      <c r="T78" s="26">
        <f t="shared" si="65"/>
        <v>0</v>
      </c>
      <c r="U78" s="28">
        <f>IFERROR(VLOOKUP(A78,#REF!,4,0),0)</f>
        <v>0</v>
      </c>
      <c r="V78" s="26">
        <f t="shared" si="66"/>
        <v>0</v>
      </c>
      <c r="W78" s="26">
        <v>0.98449506943652232</v>
      </c>
      <c r="X78" s="26">
        <f t="shared" si="49"/>
        <v>-0.98449506943652232</v>
      </c>
      <c r="Y78" s="26">
        <f t="shared" si="67"/>
        <v>0</v>
      </c>
      <c r="Z78" s="28">
        <f>IFERROR(VLOOKUP(A78,#REF!,7,0),0)</f>
        <v>0</v>
      </c>
      <c r="AA78" s="28">
        <f>IFERROR(VLOOKUP(A78,#REF!,8,0),0)</f>
        <v>0</v>
      </c>
      <c r="AB78" s="28">
        <f>IFERROR(VLOOKUP(A78,#REF!,4,0),0)</f>
        <v>0</v>
      </c>
      <c r="AC78" s="28">
        <f>IFERROR(VLOOKUP(A78,#REF!,4,0),0)</f>
        <v>0</v>
      </c>
      <c r="AD78" s="28">
        <f>IFERROR(VLOOKUP(A78,#REF!,11,0),0)</f>
        <v>0</v>
      </c>
      <c r="AE78" s="305">
        <f t="shared" si="70"/>
        <v>0</v>
      </c>
      <c r="AF78" s="41">
        <f t="shared" ref="AF78:AF141" si="73">IFERROR((AE78/$I78),0)</f>
        <v>0</v>
      </c>
      <c r="AG78" s="314">
        <v>0.93470456698512039</v>
      </c>
      <c r="AH78" s="41">
        <f t="shared" ref="AH78:AH141" si="74">AF78-AG78</f>
        <v>-0.93470456698512039</v>
      </c>
      <c r="AI78" s="29">
        <f t="shared" si="71"/>
        <v>0</v>
      </c>
      <c r="AJ78" s="29">
        <f>IFERROR((VLOOKUP(A78,#REF!,9,0)),0)</f>
        <v>0</v>
      </c>
      <c r="AK78" s="29">
        <f t="shared" si="72"/>
        <v>0</v>
      </c>
      <c r="AL78" s="25">
        <f t="shared" si="68"/>
        <v>0</v>
      </c>
      <c r="AM78" s="26">
        <v>0.87707570298508974</v>
      </c>
      <c r="AN78" s="25">
        <f t="shared" si="50"/>
        <v>-0.87707570298508974</v>
      </c>
      <c r="AO78" s="79">
        <f t="shared" si="54"/>
        <v>0</v>
      </c>
    </row>
    <row r="79" spans="1:41" ht="66" outlineLevel="1">
      <c r="A79" s="6" t="s">
        <v>451</v>
      </c>
      <c r="B79" s="267"/>
      <c r="C79" s="164" t="s">
        <v>395</v>
      </c>
      <c r="D79" s="165" t="s">
        <v>29</v>
      </c>
      <c r="E79" s="165" t="s">
        <v>244</v>
      </c>
      <c r="F79" s="7">
        <f>VLOOKUP(A79,Akt_apakšakt_pēcuzraudzība!A:F,6,0)</f>
        <v>5</v>
      </c>
      <c r="G79" s="158">
        <v>103886124</v>
      </c>
      <c r="H79" s="172"/>
      <c r="I79" s="158">
        <v>103886124</v>
      </c>
      <c r="J79" s="158">
        <v>0</v>
      </c>
      <c r="K79" s="158">
        <v>0</v>
      </c>
      <c r="L79" s="158"/>
      <c r="M79" s="158"/>
      <c r="N79" s="155">
        <f t="shared" si="51"/>
        <v>103886124</v>
      </c>
      <c r="O79" s="167">
        <f t="shared" si="63"/>
        <v>1</v>
      </c>
      <c r="P79" s="48">
        <f>IFERROR(VLOOKUP(A79,#REF!,4,0),0)</f>
        <v>0</v>
      </c>
      <c r="Q79" s="26">
        <f t="shared" si="64"/>
        <v>0</v>
      </c>
      <c r="R79" s="26">
        <v>0.99766719836423967</v>
      </c>
      <c r="S79" s="26">
        <f t="shared" si="62"/>
        <v>-0.99766719836423967</v>
      </c>
      <c r="T79" s="26">
        <f t="shared" si="65"/>
        <v>0</v>
      </c>
      <c r="U79" s="28">
        <f>IFERROR(VLOOKUP(A79,#REF!,4,0),0)</f>
        <v>0</v>
      </c>
      <c r="V79" s="26">
        <f t="shared" si="66"/>
        <v>0</v>
      </c>
      <c r="W79" s="26">
        <v>0.99766719836423967</v>
      </c>
      <c r="X79" s="26">
        <f t="shared" si="49"/>
        <v>-0.99766719836423967</v>
      </c>
      <c r="Y79" s="26">
        <f t="shared" si="67"/>
        <v>0</v>
      </c>
      <c r="Z79" s="28">
        <f>IFERROR(VLOOKUP(A79,#REF!,7,0),0)</f>
        <v>0</v>
      </c>
      <c r="AA79" s="28">
        <f>IFERROR(VLOOKUP(A79,#REF!,8,0),0)</f>
        <v>0</v>
      </c>
      <c r="AB79" s="28">
        <f>IFERROR(VLOOKUP(A79,#REF!,4,0),0)</f>
        <v>0</v>
      </c>
      <c r="AC79" s="28">
        <f>IFERROR(VLOOKUP(A79,#REF!,4,0),0)</f>
        <v>0</v>
      </c>
      <c r="AD79" s="28">
        <f>IFERROR(VLOOKUP(A79,#REF!,11,0),0)</f>
        <v>0</v>
      </c>
      <c r="AE79" s="305">
        <f t="shared" si="70"/>
        <v>0</v>
      </c>
      <c r="AF79" s="41">
        <f t="shared" si="73"/>
        <v>0</v>
      </c>
      <c r="AG79" s="314">
        <v>0.90115820511312938</v>
      </c>
      <c r="AH79" s="41">
        <f t="shared" si="74"/>
        <v>-0.90115820511312938</v>
      </c>
      <c r="AI79" s="29">
        <f t="shared" si="71"/>
        <v>0</v>
      </c>
      <c r="AJ79" s="29">
        <f>IFERROR((VLOOKUP(A79,#REF!,9,0)),0)</f>
        <v>0</v>
      </c>
      <c r="AK79" s="29">
        <f t="shared" si="72"/>
        <v>0</v>
      </c>
      <c r="AL79" s="25">
        <f t="shared" si="68"/>
        <v>0</v>
      </c>
      <c r="AM79" s="26">
        <v>0.84772857460732665</v>
      </c>
      <c r="AN79" s="25">
        <f t="shared" si="50"/>
        <v>-0.84772857460732665</v>
      </c>
      <c r="AO79" s="79">
        <f t="shared" si="54"/>
        <v>0</v>
      </c>
    </row>
    <row r="80" spans="1:41" ht="115.5" customHeight="1" outlineLevel="1">
      <c r="A80" s="164" t="s">
        <v>31</v>
      </c>
      <c r="B80" s="164"/>
      <c r="C80" s="164" t="s">
        <v>157</v>
      </c>
      <c r="D80" s="165" t="s">
        <v>254</v>
      </c>
      <c r="E80" s="165" t="s">
        <v>244</v>
      </c>
      <c r="F80" s="7">
        <f>VLOOKUP(A80,Akt_apakšakt_pēcuzraudzība!A:F,6,0)</f>
        <v>5</v>
      </c>
      <c r="G80" s="158">
        <v>14960591</v>
      </c>
      <c r="H80" s="171"/>
      <c r="I80" s="158">
        <v>14960591</v>
      </c>
      <c r="J80" s="158">
        <v>0</v>
      </c>
      <c r="K80" s="158">
        <v>0</v>
      </c>
      <c r="L80" s="158"/>
      <c r="M80" s="158"/>
      <c r="N80" s="155">
        <f t="shared" si="51"/>
        <v>14960591</v>
      </c>
      <c r="O80" s="167">
        <f t="shared" si="63"/>
        <v>1</v>
      </c>
      <c r="P80" s="48">
        <f>IFERROR(VLOOKUP(A80,#REF!,4,0),0)</f>
        <v>0</v>
      </c>
      <c r="Q80" s="26">
        <f t="shared" si="64"/>
        <v>0</v>
      </c>
      <c r="R80" s="26">
        <v>0.9999999812841619</v>
      </c>
      <c r="S80" s="26">
        <f t="shared" si="62"/>
        <v>-0.9999999812841619</v>
      </c>
      <c r="T80" s="26">
        <f t="shared" si="65"/>
        <v>0</v>
      </c>
      <c r="U80" s="28">
        <f>IFERROR(VLOOKUP(A80,#REF!,4,0),0)</f>
        <v>0</v>
      </c>
      <c r="V80" s="26">
        <f t="shared" si="66"/>
        <v>0</v>
      </c>
      <c r="W80" s="26">
        <v>0.9999999812841619</v>
      </c>
      <c r="X80" s="26">
        <f t="shared" si="49"/>
        <v>-0.9999999812841619</v>
      </c>
      <c r="Y80" s="26">
        <f t="shared" si="67"/>
        <v>0</v>
      </c>
      <c r="Z80" s="28">
        <f>IFERROR(VLOOKUP(A80,#REF!,7,0),0)</f>
        <v>0</v>
      </c>
      <c r="AA80" s="28">
        <f>IFERROR(VLOOKUP(A80,#REF!,8,0),0)</f>
        <v>0</v>
      </c>
      <c r="AB80" s="28">
        <f>IFERROR(VLOOKUP(A80,#REF!,4,0),0)</f>
        <v>0</v>
      </c>
      <c r="AC80" s="28">
        <f>IFERROR(VLOOKUP(A80,#REF!,4,0),0)</f>
        <v>0</v>
      </c>
      <c r="AD80" s="28">
        <f>IFERROR(VLOOKUP(A80,#REF!,11,0),0)</f>
        <v>0</v>
      </c>
      <c r="AE80" s="305">
        <f t="shared" si="70"/>
        <v>0</v>
      </c>
      <c r="AF80" s="41">
        <f t="shared" si="73"/>
        <v>0</v>
      </c>
      <c r="AG80" s="314">
        <v>0.66499847766709219</v>
      </c>
      <c r="AH80" s="41">
        <f t="shared" si="74"/>
        <v>-0.66499847766709219</v>
      </c>
      <c r="AI80" s="29">
        <f t="shared" si="71"/>
        <v>0</v>
      </c>
      <c r="AJ80" s="29">
        <f>IFERROR((VLOOKUP(A80,#REF!,9,0)),0)</f>
        <v>0</v>
      </c>
      <c r="AK80" s="29">
        <f t="shared" si="72"/>
        <v>0</v>
      </c>
      <c r="AL80" s="25">
        <f t="shared" si="68"/>
        <v>0</v>
      </c>
      <c r="AM80" s="26">
        <v>0.51195428843686719</v>
      </c>
      <c r="AN80" s="25">
        <f t="shared" si="50"/>
        <v>-0.51195428843686719</v>
      </c>
      <c r="AO80" s="79">
        <f t="shared" si="54"/>
        <v>0</v>
      </c>
    </row>
    <row r="81" spans="1:41" ht="82.5" outlineLevel="1">
      <c r="A81" s="6" t="s">
        <v>589</v>
      </c>
      <c r="B81" s="317"/>
      <c r="C81" s="6" t="s">
        <v>590</v>
      </c>
      <c r="D81" s="7" t="s">
        <v>254</v>
      </c>
      <c r="E81" s="7" t="s">
        <v>244</v>
      </c>
      <c r="F81" s="7">
        <f>VLOOKUP(A81,Akt_apakšakt_pēcuzraudzība!A:F,6,0)</f>
        <v>5</v>
      </c>
      <c r="G81" s="158">
        <v>11869433</v>
      </c>
      <c r="H81" s="171"/>
      <c r="I81" s="158">
        <v>11869433</v>
      </c>
      <c r="J81" s="158">
        <v>0</v>
      </c>
      <c r="K81" s="158">
        <v>0</v>
      </c>
      <c r="L81" s="158"/>
      <c r="M81" s="158"/>
      <c r="N81" s="155">
        <f t="shared" si="51"/>
        <v>11869433</v>
      </c>
      <c r="O81" s="167">
        <f t="shared" si="63"/>
        <v>1</v>
      </c>
      <c r="P81" s="48">
        <f>IFERROR(VLOOKUP(A81,#REF!,4,0),0)</f>
        <v>0</v>
      </c>
      <c r="Q81" s="26">
        <f t="shared" si="64"/>
        <v>0</v>
      </c>
      <c r="R81" s="26">
        <v>0.9450247539204274</v>
      </c>
      <c r="S81" s="26">
        <f t="shared" si="62"/>
        <v>-0.9450247539204274</v>
      </c>
      <c r="T81" s="26">
        <f t="shared" si="65"/>
        <v>0</v>
      </c>
      <c r="U81" s="28">
        <f>IFERROR(VLOOKUP(A81,#REF!,4,0),0)</f>
        <v>0</v>
      </c>
      <c r="V81" s="26">
        <f t="shared" si="66"/>
        <v>0</v>
      </c>
      <c r="W81" s="26">
        <v>0.9450247539204274</v>
      </c>
      <c r="X81" s="26">
        <f t="shared" ref="X81" si="75">V81-W81</f>
        <v>-0.9450247539204274</v>
      </c>
      <c r="Y81" s="26">
        <f t="shared" ref="Y81" si="76">U81/N81</f>
        <v>0</v>
      </c>
      <c r="Z81" s="28">
        <f>IFERROR(VLOOKUP(A81,#REF!,7,0),0)</f>
        <v>0</v>
      </c>
      <c r="AA81" s="28">
        <f>IFERROR(VLOOKUP(A81,#REF!,8,0),0)</f>
        <v>0</v>
      </c>
      <c r="AB81" s="28">
        <f>IFERROR(VLOOKUP(A81,#REF!,4,0),0)</f>
        <v>0</v>
      </c>
      <c r="AC81" s="28">
        <f>IFERROR(VLOOKUP(A81,#REF!,4,0),0)</f>
        <v>0</v>
      </c>
      <c r="AD81" s="28">
        <f>IFERROR(VLOOKUP(A81,#REF!,11,0),0)</f>
        <v>0</v>
      </c>
      <c r="AE81" s="305">
        <f t="shared" si="70"/>
        <v>0</v>
      </c>
      <c r="AF81" s="41">
        <f t="shared" si="73"/>
        <v>0</v>
      </c>
      <c r="AG81" s="314">
        <v>0.66008911714653939</v>
      </c>
      <c r="AH81" s="41">
        <f t="shared" si="74"/>
        <v>-0.66008911714653939</v>
      </c>
      <c r="AI81" s="29">
        <f t="shared" si="71"/>
        <v>0</v>
      </c>
      <c r="AJ81" s="29">
        <f>IFERROR((VLOOKUP(A81,#REF!,9,0)),0)</f>
        <v>0</v>
      </c>
      <c r="AK81" s="29">
        <f t="shared" si="72"/>
        <v>0</v>
      </c>
      <c r="AL81" s="25">
        <f t="shared" si="68"/>
        <v>0</v>
      </c>
      <c r="AM81" s="26">
        <v>0.27939744046745957</v>
      </c>
      <c r="AN81" s="25">
        <f t="shared" ref="AN81" si="77">AL81-AM81</f>
        <v>-0.27939744046745957</v>
      </c>
      <c r="AO81" s="79">
        <f t="shared" si="54"/>
        <v>0</v>
      </c>
    </row>
    <row r="82" spans="1:41" ht="55.5" customHeight="1" outlineLevel="1">
      <c r="A82" s="164" t="s">
        <v>406</v>
      </c>
      <c r="B82" s="267" t="s">
        <v>625</v>
      </c>
      <c r="C82" s="164" t="s">
        <v>159</v>
      </c>
      <c r="D82" s="165" t="s">
        <v>254</v>
      </c>
      <c r="E82" s="165" t="s">
        <v>246</v>
      </c>
      <c r="F82" s="7" t="str">
        <f>VLOOKUP(A82,Akt_apakšakt_pēcuzraudzība!A:F,6,0)</f>
        <v>3/5</v>
      </c>
      <c r="G82" s="158">
        <v>53178020</v>
      </c>
      <c r="H82" s="173"/>
      <c r="I82" s="158">
        <v>53178020</v>
      </c>
      <c r="J82" s="158">
        <v>0</v>
      </c>
      <c r="K82" s="158">
        <v>0</v>
      </c>
      <c r="L82" s="158"/>
      <c r="M82" s="158"/>
      <c r="N82" s="155">
        <f t="shared" ref="N82:N113" si="78">I82+K82</f>
        <v>53178020</v>
      </c>
      <c r="O82" s="167">
        <f t="shared" si="63"/>
        <v>1</v>
      </c>
      <c r="P82" s="48">
        <f>IFERROR(VLOOKUP(A82,#REF!,4,0),0)</f>
        <v>0</v>
      </c>
      <c r="Q82" s="26">
        <f t="shared" si="64"/>
        <v>0</v>
      </c>
      <c r="R82" s="26">
        <v>0.99855352982303591</v>
      </c>
      <c r="S82" s="26">
        <f t="shared" si="62"/>
        <v>-0.99855352982303591</v>
      </c>
      <c r="T82" s="26">
        <f t="shared" si="65"/>
        <v>0</v>
      </c>
      <c r="U82" s="28">
        <f>IFERROR(VLOOKUP(A82,#REF!,4,0),0)</f>
        <v>0</v>
      </c>
      <c r="V82" s="26">
        <f t="shared" si="66"/>
        <v>0</v>
      </c>
      <c r="W82" s="26">
        <v>0.99855352982303591</v>
      </c>
      <c r="X82" s="26">
        <f t="shared" si="49"/>
        <v>-0.99855352982303591</v>
      </c>
      <c r="Y82" s="26">
        <f t="shared" si="67"/>
        <v>0</v>
      </c>
      <c r="Z82" s="28">
        <f>IFERROR(VLOOKUP(A82,#REF!,7,0),0)</f>
        <v>0</v>
      </c>
      <c r="AA82" s="28">
        <f>IFERROR(VLOOKUP(A82,#REF!,8,0),0)</f>
        <v>0</v>
      </c>
      <c r="AB82" s="28">
        <f>IFERROR(VLOOKUP(A82,#REF!,4,0),0)</f>
        <v>0</v>
      </c>
      <c r="AC82" s="28">
        <f>IFERROR(VLOOKUP(A82,#REF!,4,0),0)</f>
        <v>0</v>
      </c>
      <c r="AD82" s="28">
        <f>IFERROR(VLOOKUP(A82,#REF!,11,0),0)</f>
        <v>0</v>
      </c>
      <c r="AE82" s="305">
        <f t="shared" si="70"/>
        <v>0</v>
      </c>
      <c r="AF82" s="41">
        <f t="shared" si="73"/>
        <v>0</v>
      </c>
      <c r="AG82" s="314">
        <v>0.76996423973664307</v>
      </c>
      <c r="AH82" s="41">
        <f t="shared" si="74"/>
        <v>-0.76996423973664307</v>
      </c>
      <c r="AI82" s="29">
        <f t="shared" si="71"/>
        <v>0</v>
      </c>
      <c r="AJ82" s="29">
        <f>IFERROR((VLOOKUP(A82,#REF!,9,0)),0)</f>
        <v>0</v>
      </c>
      <c r="AK82" s="29">
        <f t="shared" si="72"/>
        <v>0</v>
      </c>
      <c r="AL82" s="25">
        <f t="shared" si="68"/>
        <v>0</v>
      </c>
      <c r="AM82" s="26">
        <v>0.71666554696846552</v>
      </c>
      <c r="AN82" s="25">
        <f t="shared" si="50"/>
        <v>-0.71666554696846552</v>
      </c>
      <c r="AO82" s="79">
        <f t="shared" ref="AO82:AO102" si="79">IFERROR((AE82/N82),0)</f>
        <v>0</v>
      </c>
    </row>
    <row r="83" spans="1:41" ht="49.5" outlineLevel="1">
      <c r="A83" s="164" t="s">
        <v>398</v>
      </c>
      <c r="B83" s="267"/>
      <c r="C83" s="164" t="s">
        <v>160</v>
      </c>
      <c r="D83" s="165" t="s">
        <v>254</v>
      </c>
      <c r="E83" s="165" t="s">
        <v>246</v>
      </c>
      <c r="F83" s="7">
        <f>VLOOKUP(A83,Akt_apakšakt_pēcuzraudzība!A:F,6,0)</f>
        <v>0</v>
      </c>
      <c r="G83" s="154">
        <v>2683570</v>
      </c>
      <c r="H83" s="173"/>
      <c r="I83" s="154">
        <v>2683570</v>
      </c>
      <c r="J83" s="158">
        <v>0</v>
      </c>
      <c r="K83" s="158">
        <v>0</v>
      </c>
      <c r="L83" s="158"/>
      <c r="M83" s="158"/>
      <c r="N83" s="155">
        <f t="shared" si="78"/>
        <v>2683570</v>
      </c>
      <c r="O83" s="167">
        <f t="shared" si="63"/>
        <v>1</v>
      </c>
      <c r="P83" s="48">
        <f>IFERROR(VLOOKUP(A83,#REF!,4,0),0)</f>
        <v>0</v>
      </c>
      <c r="Q83" s="26">
        <f t="shared" si="64"/>
        <v>0</v>
      </c>
      <c r="R83" s="26">
        <v>0.73161101070588808</v>
      </c>
      <c r="S83" s="26">
        <f t="shared" si="62"/>
        <v>-0.73161101070588808</v>
      </c>
      <c r="T83" s="26">
        <f t="shared" si="65"/>
        <v>0</v>
      </c>
      <c r="U83" s="28">
        <f>IFERROR(VLOOKUP(A83,#REF!,4,0),0)</f>
        <v>0</v>
      </c>
      <c r="V83" s="26">
        <f t="shared" si="66"/>
        <v>0</v>
      </c>
      <c r="W83" s="26">
        <v>0.73161101070588808</v>
      </c>
      <c r="X83" s="26">
        <f t="shared" si="49"/>
        <v>-0.73161101070588808</v>
      </c>
      <c r="Y83" s="26">
        <f t="shared" si="67"/>
        <v>0</v>
      </c>
      <c r="Z83" s="28">
        <f>IFERROR(VLOOKUP(A83,#REF!,7,0),0)</f>
        <v>0</v>
      </c>
      <c r="AA83" s="28">
        <f>IFERROR(VLOOKUP(A83,#REF!,8,0),0)</f>
        <v>0</v>
      </c>
      <c r="AB83" s="28">
        <f>IFERROR(VLOOKUP(A83,#REF!,4,0),0)</f>
        <v>0</v>
      </c>
      <c r="AC83" s="28">
        <f>IFERROR(VLOOKUP(A83,#REF!,4,0),0)</f>
        <v>0</v>
      </c>
      <c r="AD83" s="28">
        <f>IFERROR(VLOOKUP(A83,#REF!,11,0),0)</f>
        <v>0</v>
      </c>
      <c r="AE83" s="305">
        <f t="shared" si="70"/>
        <v>0</v>
      </c>
      <c r="AF83" s="41">
        <f t="shared" si="73"/>
        <v>0</v>
      </c>
      <c r="AG83" s="314">
        <v>0.7211385542393155</v>
      </c>
      <c r="AH83" s="41">
        <f t="shared" si="74"/>
        <v>-0.7211385542393155</v>
      </c>
      <c r="AI83" s="29">
        <f t="shared" si="71"/>
        <v>0</v>
      </c>
      <c r="AJ83" s="29">
        <f>IFERROR((VLOOKUP(A83,#REF!,9,0)),0)</f>
        <v>0</v>
      </c>
      <c r="AK83" s="29">
        <f t="shared" si="72"/>
        <v>0</v>
      </c>
      <c r="AL83" s="25">
        <f t="shared" si="68"/>
        <v>0</v>
      </c>
      <c r="AM83" s="26">
        <v>0.6972060613287524</v>
      </c>
      <c r="AN83" s="25">
        <f t="shared" si="50"/>
        <v>-0.6972060613287524</v>
      </c>
      <c r="AO83" s="79">
        <f t="shared" si="79"/>
        <v>0</v>
      </c>
    </row>
    <row r="84" spans="1:41" ht="49.5" outlineLevel="1">
      <c r="A84" s="164" t="s">
        <v>33</v>
      </c>
      <c r="B84" s="164"/>
      <c r="C84" s="164" t="s">
        <v>161</v>
      </c>
      <c r="D84" s="165" t="s">
        <v>254</v>
      </c>
      <c r="E84" s="165" t="s">
        <v>246</v>
      </c>
      <c r="F84" s="7" t="e">
        <f>VLOOKUP(A84,Akt_apakšakt_pēcuzraudzība!A:F,6,0)</f>
        <v>#N/A</v>
      </c>
      <c r="G84" s="158">
        <v>0</v>
      </c>
      <c r="H84" s="154"/>
      <c r="I84" s="158">
        <v>0</v>
      </c>
      <c r="J84" s="158">
        <v>0</v>
      </c>
      <c r="K84" s="158">
        <v>0</v>
      </c>
      <c r="L84" s="158"/>
      <c r="M84" s="158"/>
      <c r="N84" s="155">
        <f t="shared" si="78"/>
        <v>0</v>
      </c>
      <c r="O84" s="167">
        <v>0</v>
      </c>
      <c r="P84" s="48">
        <f>IFERROR(VLOOKUP(A84,#REF!,4,0),0)</f>
        <v>0</v>
      </c>
      <c r="Q84" s="26">
        <v>0</v>
      </c>
      <c r="R84" s="26">
        <v>0</v>
      </c>
      <c r="S84" s="26">
        <f t="shared" si="62"/>
        <v>0</v>
      </c>
      <c r="T84" s="26">
        <v>0</v>
      </c>
      <c r="U84" s="28">
        <f>IFERROR(VLOOKUP(A84,#REF!,4,0),0)</f>
        <v>0</v>
      </c>
      <c r="V84" s="26">
        <v>0</v>
      </c>
      <c r="W84" s="26">
        <v>0</v>
      </c>
      <c r="X84" s="26">
        <f t="shared" si="49"/>
        <v>0</v>
      </c>
      <c r="Y84" s="26">
        <v>0</v>
      </c>
      <c r="Z84" s="28">
        <f>IFERROR(VLOOKUP(A84,#REF!,7,0),0)</f>
        <v>0</v>
      </c>
      <c r="AA84" s="28">
        <f>IFERROR(VLOOKUP(A84,#REF!,8,0),0)</f>
        <v>0</v>
      </c>
      <c r="AB84" s="28">
        <f>IFERROR(VLOOKUP(A84,#REF!,4,0),0)</f>
        <v>0</v>
      </c>
      <c r="AC84" s="28">
        <f>IFERROR(VLOOKUP(A84,#REF!,4,0),0)</f>
        <v>0</v>
      </c>
      <c r="AD84" s="28">
        <f>IFERROR(VLOOKUP(A84,#REF!,11,0),0)</f>
        <v>0</v>
      </c>
      <c r="AE84" s="305">
        <f t="shared" si="70"/>
        <v>0</v>
      </c>
      <c r="AF84" s="41">
        <f t="shared" si="73"/>
        <v>0</v>
      </c>
      <c r="AG84" s="314">
        <v>0</v>
      </c>
      <c r="AH84" s="41">
        <f t="shared" si="74"/>
        <v>0</v>
      </c>
      <c r="AI84" s="29">
        <f t="shared" si="71"/>
        <v>0</v>
      </c>
      <c r="AJ84" s="29">
        <f>IFERROR((VLOOKUP(A84,#REF!,9,0)),0)</f>
        <v>0</v>
      </c>
      <c r="AK84" s="29">
        <f t="shared" si="72"/>
        <v>0</v>
      </c>
      <c r="AL84" s="25">
        <v>0</v>
      </c>
      <c r="AM84" s="26">
        <v>0</v>
      </c>
      <c r="AN84" s="25">
        <f t="shared" si="50"/>
        <v>0</v>
      </c>
      <c r="AO84" s="79">
        <f t="shared" si="79"/>
        <v>0</v>
      </c>
    </row>
    <row r="85" spans="1:41" ht="66" outlineLevel="1">
      <c r="A85" s="6" t="s">
        <v>452</v>
      </c>
      <c r="B85" s="6" t="s">
        <v>441</v>
      </c>
      <c r="C85" s="164" t="s">
        <v>162</v>
      </c>
      <c r="D85" s="165" t="s">
        <v>254</v>
      </c>
      <c r="E85" s="165" t="s">
        <v>246</v>
      </c>
      <c r="F85" s="7">
        <f>VLOOKUP(A85,Akt_apakšakt_pēcuzraudzība!A:F,6,0)</f>
        <v>0</v>
      </c>
      <c r="G85" s="158">
        <v>7176611</v>
      </c>
      <c r="H85" s="174"/>
      <c r="I85" s="158">
        <v>7176611</v>
      </c>
      <c r="J85" s="158">
        <v>0</v>
      </c>
      <c r="K85" s="158">
        <v>0</v>
      </c>
      <c r="L85" s="158"/>
      <c r="M85" s="158"/>
      <c r="N85" s="155">
        <f t="shared" si="78"/>
        <v>7176611</v>
      </c>
      <c r="O85" s="167">
        <f>N85/I85</f>
        <v>1</v>
      </c>
      <c r="P85" s="48">
        <f>IFERROR(VLOOKUP(A85,#REF!,4,0),0)</f>
        <v>0</v>
      </c>
      <c r="Q85" s="26">
        <f>P85/I85</f>
        <v>0</v>
      </c>
      <c r="R85" s="26">
        <v>0.98649145397458493</v>
      </c>
      <c r="S85" s="26">
        <f t="shared" si="62"/>
        <v>-0.98649145397458493</v>
      </c>
      <c r="T85" s="26">
        <f>P85/N85</f>
        <v>0</v>
      </c>
      <c r="U85" s="28">
        <f>IFERROR(VLOOKUP(A85,#REF!,4,0),0)</f>
        <v>0</v>
      </c>
      <c r="V85" s="26">
        <f>U85/I85</f>
        <v>0</v>
      </c>
      <c r="W85" s="26">
        <v>0.98649145397458493</v>
      </c>
      <c r="X85" s="26">
        <f t="shared" si="49"/>
        <v>-0.98649145397458493</v>
      </c>
      <c r="Y85" s="26">
        <f t="shared" si="67"/>
        <v>0</v>
      </c>
      <c r="Z85" s="28">
        <f>IFERROR(VLOOKUP(A85,#REF!,7,0),0)</f>
        <v>0</v>
      </c>
      <c r="AA85" s="28">
        <f>IFERROR(VLOOKUP(A85,#REF!,8,0),0)</f>
        <v>0</v>
      </c>
      <c r="AB85" s="28">
        <f>IFERROR(VLOOKUP(A85,#REF!,4,0),0)</f>
        <v>0</v>
      </c>
      <c r="AC85" s="28">
        <f>IFERROR(VLOOKUP(A85,#REF!,4,0),0)</f>
        <v>0</v>
      </c>
      <c r="AD85" s="28">
        <f>IFERROR(VLOOKUP(A85,#REF!,11,0),0)</f>
        <v>0</v>
      </c>
      <c r="AE85" s="305">
        <f t="shared" si="70"/>
        <v>0</v>
      </c>
      <c r="AF85" s="41">
        <f t="shared" si="73"/>
        <v>0</v>
      </c>
      <c r="AG85" s="314">
        <v>0.98947895462078128</v>
      </c>
      <c r="AH85" s="41">
        <f t="shared" si="74"/>
        <v>-0.98947895462078128</v>
      </c>
      <c r="AI85" s="29">
        <f t="shared" si="71"/>
        <v>0</v>
      </c>
      <c r="AJ85" s="29">
        <f>IFERROR((VLOOKUP(A85,#REF!,9,0)),0)</f>
        <v>0</v>
      </c>
      <c r="AK85" s="29">
        <f t="shared" si="72"/>
        <v>0</v>
      </c>
      <c r="AL85" s="25">
        <f>AK85/I85</f>
        <v>0</v>
      </c>
      <c r="AM85" s="26">
        <v>0.99235049524072005</v>
      </c>
      <c r="AN85" s="25">
        <f t="shared" si="50"/>
        <v>-0.99235049524072005</v>
      </c>
      <c r="AO85" s="79">
        <f t="shared" si="79"/>
        <v>0</v>
      </c>
    </row>
    <row r="86" spans="1:41" ht="127.5" customHeight="1" outlineLevel="1">
      <c r="A86" s="6" t="s">
        <v>454</v>
      </c>
      <c r="B86" s="6" t="s">
        <v>441</v>
      </c>
      <c r="C86" s="164" t="s">
        <v>280</v>
      </c>
      <c r="D86" s="165" t="s">
        <v>254</v>
      </c>
      <c r="E86" s="165" t="s">
        <v>246</v>
      </c>
      <c r="F86" s="7" t="str">
        <f>VLOOKUP(A86,Akt_apakšakt_pēcuzraudzība!A:F,6,0)</f>
        <v>3/5</v>
      </c>
      <c r="G86" s="158">
        <v>38184326</v>
      </c>
      <c r="H86" s="174"/>
      <c r="I86" s="158">
        <v>38184326</v>
      </c>
      <c r="J86" s="158">
        <v>0</v>
      </c>
      <c r="K86" s="158">
        <v>0</v>
      </c>
      <c r="L86" s="158"/>
      <c r="M86" s="158"/>
      <c r="N86" s="155">
        <f t="shared" si="78"/>
        <v>38184326</v>
      </c>
      <c r="O86" s="167">
        <f>N86/I86</f>
        <v>1</v>
      </c>
      <c r="P86" s="48">
        <f>IFERROR(VLOOKUP(A86,#REF!,4,0),0)</f>
        <v>0</v>
      </c>
      <c r="Q86" s="26">
        <f>P86/I86</f>
        <v>0</v>
      </c>
      <c r="R86" s="26">
        <v>0.93468526483877179</v>
      </c>
      <c r="S86" s="26">
        <f t="shared" si="62"/>
        <v>-0.93468526483877179</v>
      </c>
      <c r="T86" s="26">
        <f>P86/N86</f>
        <v>0</v>
      </c>
      <c r="U86" s="28">
        <f>IFERROR(VLOOKUP(A86,#REF!,4,0),0)</f>
        <v>0</v>
      </c>
      <c r="V86" s="26">
        <f>U86/I86</f>
        <v>0</v>
      </c>
      <c r="W86" s="26">
        <v>0.93468526483877179</v>
      </c>
      <c r="X86" s="26">
        <f t="shared" si="49"/>
        <v>-0.93468526483877179</v>
      </c>
      <c r="Y86" s="26">
        <f t="shared" si="67"/>
        <v>0</v>
      </c>
      <c r="Z86" s="28">
        <f>IFERROR(VLOOKUP(A86,#REF!,7,0),0)</f>
        <v>0</v>
      </c>
      <c r="AA86" s="28">
        <f>IFERROR(VLOOKUP(A86,#REF!,8,0),0)</f>
        <v>0</v>
      </c>
      <c r="AB86" s="28">
        <f>IFERROR(VLOOKUP(A86,#REF!,4,0),0)</f>
        <v>0</v>
      </c>
      <c r="AC86" s="28">
        <f>IFERROR(VLOOKUP(A86,#REF!,4,0),0)</f>
        <v>0</v>
      </c>
      <c r="AD86" s="28">
        <f>IFERROR(VLOOKUP(A86,#REF!,11,0),0)</f>
        <v>0</v>
      </c>
      <c r="AE86" s="305">
        <f t="shared" si="70"/>
        <v>0</v>
      </c>
      <c r="AF86" s="41">
        <f t="shared" si="73"/>
        <v>0</v>
      </c>
      <c r="AG86" s="314">
        <v>0.94770520527192204</v>
      </c>
      <c r="AH86" s="41">
        <f t="shared" si="74"/>
        <v>-0.94770520527192204</v>
      </c>
      <c r="AI86" s="29">
        <f t="shared" si="71"/>
        <v>0</v>
      </c>
      <c r="AJ86" s="29">
        <f>IFERROR((VLOOKUP(A86,#REF!,9,0)),0)</f>
        <v>0</v>
      </c>
      <c r="AK86" s="29">
        <f t="shared" si="72"/>
        <v>0</v>
      </c>
      <c r="AL86" s="25">
        <f>AK86/I86</f>
        <v>0</v>
      </c>
      <c r="AM86" s="26">
        <v>0.94662939762246934</v>
      </c>
      <c r="AN86" s="25">
        <f t="shared" si="50"/>
        <v>-0.94662939762246934</v>
      </c>
      <c r="AO86" s="79">
        <f t="shared" si="79"/>
        <v>0</v>
      </c>
    </row>
    <row r="87" spans="1:41" ht="120.75" customHeight="1" outlineLevel="1">
      <c r="A87" s="6" t="s">
        <v>371</v>
      </c>
      <c r="B87" s="318" t="s">
        <v>441</v>
      </c>
      <c r="C87" s="164" t="s">
        <v>163</v>
      </c>
      <c r="D87" s="165" t="s">
        <v>254</v>
      </c>
      <c r="E87" s="165" t="s">
        <v>246</v>
      </c>
      <c r="F87" s="7">
        <f>VLOOKUP(A87,Akt_apakšakt_pēcuzraudzība!A:F,6,0)</f>
        <v>0</v>
      </c>
      <c r="G87" s="154">
        <v>76947</v>
      </c>
      <c r="H87" s="174"/>
      <c r="I87" s="154">
        <v>76947</v>
      </c>
      <c r="J87" s="158">
        <v>0</v>
      </c>
      <c r="K87" s="158">
        <v>0</v>
      </c>
      <c r="L87" s="158"/>
      <c r="M87" s="158"/>
      <c r="N87" s="155">
        <f t="shared" si="78"/>
        <v>76947</v>
      </c>
      <c r="O87" s="167">
        <f>N87/I87</f>
        <v>1</v>
      </c>
      <c r="P87" s="48">
        <f>IFERROR(VLOOKUP(A87,#REF!,4,0),0)</f>
        <v>0</v>
      </c>
      <c r="Q87" s="26">
        <f>P87/I87</f>
        <v>0</v>
      </c>
      <c r="R87" s="26">
        <v>0.17099393088749398</v>
      </c>
      <c r="S87" s="26">
        <f t="shared" si="62"/>
        <v>-0.17099393088749398</v>
      </c>
      <c r="T87" s="26">
        <f>P87/N87</f>
        <v>0</v>
      </c>
      <c r="U87" s="28">
        <f>IFERROR(VLOOKUP(A87,#REF!,4,0),0)</f>
        <v>0</v>
      </c>
      <c r="V87" s="26">
        <f>U87/I87</f>
        <v>0</v>
      </c>
      <c r="W87" s="26">
        <v>0.17099393088749398</v>
      </c>
      <c r="X87" s="26">
        <f t="shared" si="49"/>
        <v>-0.17099393088749398</v>
      </c>
      <c r="Y87" s="26">
        <f t="shared" si="67"/>
        <v>0</v>
      </c>
      <c r="Z87" s="28">
        <f>IFERROR(VLOOKUP(A87,#REF!,7,0),0)</f>
        <v>0</v>
      </c>
      <c r="AA87" s="28">
        <f>IFERROR(VLOOKUP(A87,#REF!,8,0),0)</f>
        <v>0</v>
      </c>
      <c r="AB87" s="28">
        <f>IFERROR(VLOOKUP(A87,#REF!,4,0),0)</f>
        <v>0</v>
      </c>
      <c r="AC87" s="28">
        <f>IFERROR(VLOOKUP(A87,#REF!,4,0),0)</f>
        <v>0</v>
      </c>
      <c r="AD87" s="28">
        <f>IFERROR(VLOOKUP(A87,#REF!,11,0),0)</f>
        <v>0</v>
      </c>
      <c r="AE87" s="305">
        <f t="shared" si="70"/>
        <v>0</v>
      </c>
      <c r="AF87" s="41">
        <f t="shared" si="73"/>
        <v>0</v>
      </c>
      <c r="AG87" s="314">
        <v>0.24922336153456276</v>
      </c>
      <c r="AH87" s="41">
        <f t="shared" si="74"/>
        <v>-0.24922336153456276</v>
      </c>
      <c r="AI87" s="29">
        <f t="shared" si="71"/>
        <v>0</v>
      </c>
      <c r="AJ87" s="29">
        <f>IFERROR((VLOOKUP(A87,#REF!,9,0)),0)</f>
        <v>0</v>
      </c>
      <c r="AK87" s="29">
        <f t="shared" si="72"/>
        <v>0</v>
      </c>
      <c r="AL87" s="25">
        <f>AK87/I87</f>
        <v>0</v>
      </c>
      <c r="AM87" s="26">
        <v>0.24922336153456276</v>
      </c>
      <c r="AN87" s="25">
        <f t="shared" si="50"/>
        <v>-0.24922336153456276</v>
      </c>
      <c r="AO87" s="79">
        <f t="shared" si="79"/>
        <v>0</v>
      </c>
    </row>
    <row r="88" spans="1:41" ht="85.5" customHeight="1" outlineLevel="1">
      <c r="A88" s="6" t="s">
        <v>335</v>
      </c>
      <c r="B88" s="267"/>
      <c r="C88" s="164" t="s">
        <v>340</v>
      </c>
      <c r="D88" s="165" t="s">
        <v>254</v>
      </c>
      <c r="E88" s="165" t="s">
        <v>246</v>
      </c>
      <c r="F88" s="7">
        <f>VLOOKUP(A88,Akt_apakšakt_pēcuzraudzība!A:F,6,0)</f>
        <v>0</v>
      </c>
      <c r="G88" s="154">
        <v>745744</v>
      </c>
      <c r="H88" s="171"/>
      <c r="I88" s="154">
        <v>745744</v>
      </c>
      <c r="J88" s="158">
        <v>0</v>
      </c>
      <c r="K88" s="158">
        <v>0</v>
      </c>
      <c r="L88" s="158"/>
      <c r="M88" s="158"/>
      <c r="N88" s="155">
        <f t="shared" si="78"/>
        <v>745744</v>
      </c>
      <c r="O88" s="167">
        <f>N88/I88</f>
        <v>1</v>
      </c>
      <c r="P88" s="48">
        <f>IFERROR(VLOOKUP(A88,#REF!,4,0),0)</f>
        <v>0</v>
      </c>
      <c r="Q88" s="26">
        <f>P88/I88</f>
        <v>0</v>
      </c>
      <c r="R88" s="26">
        <v>0.31983239556737969</v>
      </c>
      <c r="S88" s="26">
        <f t="shared" si="62"/>
        <v>-0.31983239556737969</v>
      </c>
      <c r="T88" s="26">
        <f>P88/N88</f>
        <v>0</v>
      </c>
      <c r="U88" s="28">
        <f>IFERROR(VLOOKUP(A88,#REF!,4,0),0)</f>
        <v>0</v>
      </c>
      <c r="V88" s="26">
        <f>U88/I88</f>
        <v>0</v>
      </c>
      <c r="W88" s="26">
        <v>0.31983239556737969</v>
      </c>
      <c r="X88" s="26">
        <f t="shared" si="49"/>
        <v>-0.31983239556737969</v>
      </c>
      <c r="Y88" s="26">
        <f t="shared" si="67"/>
        <v>0</v>
      </c>
      <c r="Z88" s="28">
        <f>IFERROR(VLOOKUP(A88,#REF!,7,0),0)</f>
        <v>0</v>
      </c>
      <c r="AA88" s="28">
        <f>IFERROR(VLOOKUP(A88,#REF!,8,0),0)</f>
        <v>0</v>
      </c>
      <c r="AB88" s="28">
        <f>IFERROR(VLOOKUP(A88,#REF!,4,0),0)</f>
        <v>0</v>
      </c>
      <c r="AC88" s="28">
        <f>IFERROR(VLOOKUP(A88,#REF!,4,0),0)</f>
        <v>0</v>
      </c>
      <c r="AD88" s="28">
        <f>IFERROR(VLOOKUP(A88,#REF!,11,0),0)</f>
        <v>0</v>
      </c>
      <c r="AE88" s="305">
        <f t="shared" si="70"/>
        <v>0</v>
      </c>
      <c r="AF88" s="41">
        <f t="shared" si="73"/>
        <v>0</v>
      </c>
      <c r="AG88" s="314">
        <v>0.31983239556737969</v>
      </c>
      <c r="AH88" s="41">
        <f t="shared" si="74"/>
        <v>-0.31983239556737969</v>
      </c>
      <c r="AI88" s="29">
        <f t="shared" si="71"/>
        <v>0</v>
      </c>
      <c r="AJ88" s="29">
        <f>IFERROR((VLOOKUP(A88,#REF!,9,0)),0)</f>
        <v>0</v>
      </c>
      <c r="AK88" s="29">
        <f t="shared" si="72"/>
        <v>0</v>
      </c>
      <c r="AL88" s="25">
        <f>AK88/I88</f>
        <v>0</v>
      </c>
      <c r="AM88" s="26">
        <v>0.25361688461455939</v>
      </c>
      <c r="AN88" s="25">
        <f t="shared" si="50"/>
        <v>-0.25361688461455939</v>
      </c>
      <c r="AO88" s="79">
        <f t="shared" si="79"/>
        <v>0</v>
      </c>
    </row>
    <row r="89" spans="1:41" ht="84.75" customHeight="1" outlineLevel="2">
      <c r="A89" s="6" t="s">
        <v>79</v>
      </c>
      <c r="B89" s="6"/>
      <c r="C89" s="164" t="s">
        <v>164</v>
      </c>
      <c r="D89" s="165" t="s">
        <v>254</v>
      </c>
      <c r="E89" s="165" t="s">
        <v>246</v>
      </c>
      <c r="F89" s="7" t="e">
        <f>VLOOKUP(A89,Akt_apakšakt_pēcuzraudzība!A:F,6,0)</f>
        <v>#N/A</v>
      </c>
      <c r="G89" s="158">
        <v>0</v>
      </c>
      <c r="H89" s="171"/>
      <c r="I89" s="158">
        <v>0</v>
      </c>
      <c r="J89" s="158">
        <v>0</v>
      </c>
      <c r="K89" s="158">
        <v>0</v>
      </c>
      <c r="L89" s="158"/>
      <c r="M89" s="158"/>
      <c r="N89" s="155">
        <f t="shared" si="78"/>
        <v>0</v>
      </c>
      <c r="O89" s="167">
        <v>0</v>
      </c>
      <c r="P89" s="48">
        <f>IFERROR(VLOOKUP(A89,#REF!,4,0),0)</f>
        <v>0</v>
      </c>
      <c r="Q89" s="26">
        <v>0</v>
      </c>
      <c r="R89" s="26">
        <v>0</v>
      </c>
      <c r="S89" s="26">
        <f t="shared" si="62"/>
        <v>0</v>
      </c>
      <c r="T89" s="26">
        <v>0</v>
      </c>
      <c r="U89" s="28">
        <f>IFERROR(VLOOKUP(A89,#REF!,4,0),0)</f>
        <v>0</v>
      </c>
      <c r="V89" s="26">
        <v>0</v>
      </c>
      <c r="W89" s="26">
        <v>0</v>
      </c>
      <c r="X89" s="26">
        <f t="shared" si="49"/>
        <v>0</v>
      </c>
      <c r="Y89" s="26">
        <v>0</v>
      </c>
      <c r="Z89" s="28">
        <f>IFERROR(VLOOKUP(A89,#REF!,7,0),0)</f>
        <v>0</v>
      </c>
      <c r="AA89" s="28">
        <f>IFERROR(VLOOKUP(A89,#REF!,8,0),0)</f>
        <v>0</v>
      </c>
      <c r="AB89" s="28">
        <f>IFERROR(VLOOKUP(A89,#REF!,4,0),0)</f>
        <v>0</v>
      </c>
      <c r="AC89" s="28">
        <f>IFERROR(VLOOKUP(A89,#REF!,4,0),0)</f>
        <v>0</v>
      </c>
      <c r="AD89" s="28">
        <f>IFERROR(VLOOKUP(A89,#REF!,11,0),0)</f>
        <v>0</v>
      </c>
      <c r="AE89" s="305">
        <f t="shared" si="70"/>
        <v>0</v>
      </c>
      <c r="AF89" s="41">
        <f t="shared" si="73"/>
        <v>0</v>
      </c>
      <c r="AG89" s="314">
        <v>0</v>
      </c>
      <c r="AH89" s="41">
        <f t="shared" si="74"/>
        <v>0</v>
      </c>
      <c r="AI89" s="29">
        <f t="shared" si="71"/>
        <v>0</v>
      </c>
      <c r="AJ89" s="29">
        <f>IFERROR((VLOOKUP(A89,#REF!,9,0)),0)</f>
        <v>0</v>
      </c>
      <c r="AK89" s="29">
        <f t="shared" ref="AK89:AK103" si="80">SUM(Z89:AB89)</f>
        <v>0</v>
      </c>
      <c r="AL89" s="25">
        <v>0</v>
      </c>
      <c r="AM89" s="26">
        <v>0</v>
      </c>
      <c r="AN89" s="25">
        <f t="shared" si="50"/>
        <v>0</v>
      </c>
      <c r="AO89" s="79">
        <f t="shared" si="79"/>
        <v>0</v>
      </c>
    </row>
    <row r="90" spans="1:41" ht="49.5" outlineLevel="1">
      <c r="A90" s="6" t="s">
        <v>453</v>
      </c>
      <c r="B90" s="267" t="s">
        <v>631</v>
      </c>
      <c r="C90" s="164" t="s">
        <v>165</v>
      </c>
      <c r="D90" s="165" t="s">
        <v>254</v>
      </c>
      <c r="E90" s="165" t="s">
        <v>246</v>
      </c>
      <c r="F90" s="7" t="str">
        <f>VLOOKUP(A90,Akt_apakšakt_pēcuzraudzība!A:F,6,0)</f>
        <v>3/5</v>
      </c>
      <c r="G90" s="166">
        <v>150970153</v>
      </c>
      <c r="H90" s="172"/>
      <c r="I90" s="166">
        <v>150970153</v>
      </c>
      <c r="J90" s="162">
        <v>63326803</v>
      </c>
      <c r="K90" s="162">
        <v>63326803</v>
      </c>
      <c r="L90" s="158">
        <v>58484008</v>
      </c>
      <c r="M90" s="162">
        <v>63326803</v>
      </c>
      <c r="N90" s="155">
        <f t="shared" si="78"/>
        <v>214296956</v>
      </c>
      <c r="O90" s="167">
        <f>N90/I90</f>
        <v>1.4194657138619977</v>
      </c>
      <c r="P90" s="48">
        <f>IFERROR(VLOOKUP(A90,#REF!,4,0),0)</f>
        <v>0</v>
      </c>
      <c r="Q90" s="26">
        <f>P90/I90</f>
        <v>0</v>
      </c>
      <c r="R90" s="26">
        <v>1.1967840563823233</v>
      </c>
      <c r="S90" s="26">
        <f t="shared" si="62"/>
        <v>-1.1967840563823233</v>
      </c>
      <c r="T90" s="26">
        <f>P90/N90</f>
        <v>0</v>
      </c>
      <c r="U90" s="28">
        <f>IFERROR(VLOOKUP(A90,#REF!,4,0),0)</f>
        <v>0</v>
      </c>
      <c r="V90" s="26">
        <f>U90/I90</f>
        <v>0</v>
      </c>
      <c r="W90" s="26">
        <v>1.1967840563823233</v>
      </c>
      <c r="X90" s="26">
        <f t="shared" ref="X90:Y100" si="81">V90-W90</f>
        <v>-1.1967840563823233</v>
      </c>
      <c r="Y90" s="26">
        <f>U90/N90</f>
        <v>0</v>
      </c>
      <c r="Z90" s="28">
        <f>IFERROR(VLOOKUP(A90,#REF!,7,0),0)</f>
        <v>0</v>
      </c>
      <c r="AA90" s="28">
        <f>IFERROR(VLOOKUP(A90,#REF!,8,0),0)</f>
        <v>0</v>
      </c>
      <c r="AB90" s="28">
        <f>IFERROR(VLOOKUP(A90,#REF!,4,0),0)</f>
        <v>0</v>
      </c>
      <c r="AC90" s="28">
        <f>IFERROR(VLOOKUP(A90,#REF!,4,0),0)</f>
        <v>0</v>
      </c>
      <c r="AD90" s="28">
        <f>IFERROR(VLOOKUP(A90,#REF!,11,0),0)</f>
        <v>0</v>
      </c>
      <c r="AE90" s="305">
        <f t="shared" si="70"/>
        <v>0</v>
      </c>
      <c r="AF90" s="41">
        <f t="shared" si="73"/>
        <v>0</v>
      </c>
      <c r="AG90" s="314">
        <v>1.0711676295380055</v>
      </c>
      <c r="AH90" s="41">
        <f t="shared" si="74"/>
        <v>-1.0711676295380055</v>
      </c>
      <c r="AI90" s="29">
        <f t="shared" si="71"/>
        <v>0</v>
      </c>
      <c r="AJ90" s="29">
        <f>IFERROR((VLOOKUP(A90,#REF!,9,0)),0)</f>
        <v>0</v>
      </c>
      <c r="AK90" s="29">
        <f t="shared" si="80"/>
        <v>0</v>
      </c>
      <c r="AL90" s="25">
        <f>AK90/I90</f>
        <v>0</v>
      </c>
      <c r="AM90" s="26">
        <v>1.0157403426623008</v>
      </c>
      <c r="AN90" s="25">
        <f t="shared" ref="AN90" si="82">AL90-AM90</f>
        <v>-1.0157403426623008</v>
      </c>
      <c r="AO90" s="79">
        <f t="shared" si="79"/>
        <v>0</v>
      </c>
    </row>
    <row r="91" spans="1:41" ht="129.75" customHeight="1" outlineLevel="1">
      <c r="A91" s="6" t="s">
        <v>34</v>
      </c>
      <c r="B91" s="164"/>
      <c r="C91" s="164" t="s">
        <v>300</v>
      </c>
      <c r="D91" s="165" t="s">
        <v>254</v>
      </c>
      <c r="E91" s="165" t="s">
        <v>246</v>
      </c>
      <c r="F91" s="7">
        <f>VLOOKUP(A91,Akt_apakšakt_pēcuzraudzība!A:F,6,0)</f>
        <v>0</v>
      </c>
      <c r="G91" s="158">
        <v>60173796</v>
      </c>
      <c r="H91" s="172"/>
      <c r="I91" s="158">
        <v>60173796</v>
      </c>
      <c r="J91" s="158">
        <v>0</v>
      </c>
      <c r="K91" s="158">
        <v>0</v>
      </c>
      <c r="L91" s="158"/>
      <c r="M91" s="158"/>
      <c r="N91" s="155">
        <f t="shared" si="78"/>
        <v>60173796</v>
      </c>
      <c r="O91" s="167">
        <f>N91/I91</f>
        <v>1</v>
      </c>
      <c r="P91" s="158">
        <v>60173796</v>
      </c>
      <c r="Q91" s="26">
        <f>P91/I91</f>
        <v>1</v>
      </c>
      <c r="R91" s="26">
        <v>1</v>
      </c>
      <c r="S91" s="26">
        <f t="shared" si="62"/>
        <v>0</v>
      </c>
      <c r="T91" s="26">
        <f>P91/N91</f>
        <v>1</v>
      </c>
      <c r="U91" s="158">
        <v>60173796</v>
      </c>
      <c r="V91" s="26">
        <f>U91/I91</f>
        <v>1</v>
      </c>
      <c r="W91" s="26">
        <v>1</v>
      </c>
      <c r="X91" s="26">
        <f t="shared" si="81"/>
        <v>0</v>
      </c>
      <c r="Y91" s="26">
        <f>U91/N91</f>
        <v>1</v>
      </c>
      <c r="Z91" s="158">
        <v>60173796</v>
      </c>
      <c r="AA91" s="35">
        <v>0</v>
      </c>
      <c r="AB91" s="35">
        <v>0</v>
      </c>
      <c r="AC91" s="35">
        <v>0</v>
      </c>
      <c r="AD91" s="199">
        <f>IFERROR(VLOOKUP(A91,#REF!,11,0),0)</f>
        <v>0</v>
      </c>
      <c r="AE91" s="305">
        <f>N91</f>
        <v>60173796</v>
      </c>
      <c r="AF91" s="41">
        <f t="shared" si="73"/>
        <v>1</v>
      </c>
      <c r="AG91" s="314">
        <v>1</v>
      </c>
      <c r="AH91" s="41">
        <f t="shared" si="74"/>
        <v>0</v>
      </c>
      <c r="AI91" s="36">
        <f>G91</f>
        <v>60173796</v>
      </c>
      <c r="AJ91" s="51">
        <f>SUM(Z91:AB91)</f>
        <v>60173796</v>
      </c>
      <c r="AK91" s="51">
        <f t="shared" si="80"/>
        <v>60173796</v>
      </c>
      <c r="AL91" s="25">
        <v>1</v>
      </c>
      <c r="AM91" s="26">
        <v>1</v>
      </c>
      <c r="AN91" s="25">
        <v>0</v>
      </c>
      <c r="AO91" s="79">
        <f t="shared" si="79"/>
        <v>1</v>
      </c>
    </row>
    <row r="92" spans="1:41" ht="49.5" outlineLevel="2">
      <c r="A92" s="6" t="s">
        <v>35</v>
      </c>
      <c r="B92" s="164"/>
      <c r="C92" s="164" t="s">
        <v>166</v>
      </c>
      <c r="D92" s="165" t="s">
        <v>254</v>
      </c>
      <c r="E92" s="165" t="s">
        <v>246</v>
      </c>
      <c r="F92" s="7" t="e">
        <f>VLOOKUP(A92,Akt_apakšakt_pēcuzraudzība!A:F,6,0)</f>
        <v>#N/A</v>
      </c>
      <c r="G92" s="158">
        <v>0</v>
      </c>
      <c r="H92" s="158"/>
      <c r="I92" s="158">
        <v>0</v>
      </c>
      <c r="J92" s="158">
        <v>0</v>
      </c>
      <c r="K92" s="158">
        <v>0</v>
      </c>
      <c r="L92" s="158"/>
      <c r="M92" s="158"/>
      <c r="N92" s="155">
        <f t="shared" si="78"/>
        <v>0</v>
      </c>
      <c r="O92" s="157">
        <f>K92-N92</f>
        <v>0</v>
      </c>
      <c r="P92" s="28">
        <v>0</v>
      </c>
      <c r="Q92" s="26">
        <v>0</v>
      </c>
      <c r="R92" s="26">
        <v>0</v>
      </c>
      <c r="S92" s="26">
        <f t="shared" ref="S92:T99" si="83">Q92-R92</f>
        <v>0</v>
      </c>
      <c r="T92" s="26">
        <f t="shared" si="83"/>
        <v>0</v>
      </c>
      <c r="U92" s="28">
        <v>0</v>
      </c>
      <c r="V92" s="26">
        <v>0</v>
      </c>
      <c r="W92" s="26">
        <v>0</v>
      </c>
      <c r="X92" s="26">
        <f t="shared" si="81"/>
        <v>0</v>
      </c>
      <c r="Y92" s="26">
        <f t="shared" si="81"/>
        <v>0</v>
      </c>
      <c r="Z92" s="28">
        <v>0</v>
      </c>
      <c r="AA92" s="35">
        <v>0</v>
      </c>
      <c r="AB92" s="35">
        <v>0</v>
      </c>
      <c r="AC92" s="35">
        <v>0</v>
      </c>
      <c r="AD92" s="28">
        <f>IFERROR(VLOOKUP(A92,#REF!,11,0),0)</f>
        <v>0</v>
      </c>
      <c r="AE92" s="305">
        <f>AK92-AD92</f>
        <v>0</v>
      </c>
      <c r="AF92" s="41">
        <f t="shared" si="73"/>
        <v>0</v>
      </c>
      <c r="AG92" s="314">
        <v>0</v>
      </c>
      <c r="AH92" s="41">
        <f t="shared" si="74"/>
        <v>0</v>
      </c>
      <c r="AI92" s="51">
        <v>0</v>
      </c>
      <c r="AJ92" s="51">
        <f t="shared" ref="AJ92:AJ96" si="84">SUM(Z92:AB92)</f>
        <v>0</v>
      </c>
      <c r="AK92" s="51">
        <f t="shared" si="80"/>
        <v>0</v>
      </c>
      <c r="AL92" s="25">
        <v>0</v>
      </c>
      <c r="AM92" s="26">
        <v>0</v>
      </c>
      <c r="AN92" s="25">
        <f t="shared" ref="AN92:AN99" si="85">AL92-AM92</f>
        <v>0</v>
      </c>
      <c r="AO92" s="79">
        <f t="shared" si="79"/>
        <v>0</v>
      </c>
    </row>
    <row r="93" spans="1:41" ht="49.5" outlineLevel="2">
      <c r="A93" s="6" t="s">
        <v>36</v>
      </c>
      <c r="B93" s="164"/>
      <c r="C93" s="164" t="s">
        <v>167</v>
      </c>
      <c r="D93" s="165" t="s">
        <v>254</v>
      </c>
      <c r="E93" s="165" t="s">
        <v>246</v>
      </c>
      <c r="F93" s="7" t="e">
        <f>VLOOKUP(A93,Akt_apakšakt_pēcuzraudzība!A:F,6,0)</f>
        <v>#N/A</v>
      </c>
      <c r="G93" s="158">
        <v>0</v>
      </c>
      <c r="H93" s="158"/>
      <c r="I93" s="158">
        <v>0</v>
      </c>
      <c r="J93" s="158">
        <v>0</v>
      </c>
      <c r="K93" s="158">
        <v>0</v>
      </c>
      <c r="L93" s="158"/>
      <c r="M93" s="158"/>
      <c r="N93" s="155">
        <f t="shared" si="78"/>
        <v>0</v>
      </c>
      <c r="O93" s="157">
        <f>K93-N93</f>
        <v>0</v>
      </c>
      <c r="P93" s="28">
        <v>0</v>
      </c>
      <c r="Q93" s="26">
        <v>0</v>
      </c>
      <c r="R93" s="26">
        <v>0</v>
      </c>
      <c r="S93" s="26">
        <f t="shared" si="83"/>
        <v>0</v>
      </c>
      <c r="T93" s="26">
        <f t="shared" si="83"/>
        <v>0</v>
      </c>
      <c r="U93" s="28">
        <v>0</v>
      </c>
      <c r="V93" s="26">
        <v>0</v>
      </c>
      <c r="W93" s="26">
        <v>0</v>
      </c>
      <c r="X93" s="26">
        <f t="shared" si="81"/>
        <v>0</v>
      </c>
      <c r="Y93" s="26">
        <f t="shared" si="81"/>
        <v>0</v>
      </c>
      <c r="Z93" s="28">
        <v>0</v>
      </c>
      <c r="AA93" s="35">
        <v>0</v>
      </c>
      <c r="AB93" s="35">
        <v>0</v>
      </c>
      <c r="AC93" s="35">
        <v>0</v>
      </c>
      <c r="AD93" s="28">
        <f>IFERROR(VLOOKUP(A93,#REF!,11,0),0)</f>
        <v>0</v>
      </c>
      <c r="AE93" s="305">
        <f>AK93-AD93</f>
        <v>0</v>
      </c>
      <c r="AF93" s="41">
        <f t="shared" si="73"/>
        <v>0</v>
      </c>
      <c r="AG93" s="314">
        <v>0</v>
      </c>
      <c r="AH93" s="41">
        <f t="shared" si="74"/>
        <v>0</v>
      </c>
      <c r="AI93" s="51">
        <v>0</v>
      </c>
      <c r="AJ93" s="51">
        <f t="shared" si="84"/>
        <v>0</v>
      </c>
      <c r="AK93" s="51">
        <f t="shared" si="80"/>
        <v>0</v>
      </c>
      <c r="AL93" s="25">
        <v>0</v>
      </c>
      <c r="AM93" s="26">
        <v>0</v>
      </c>
      <c r="AN93" s="25">
        <f t="shared" si="85"/>
        <v>0</v>
      </c>
      <c r="AO93" s="79">
        <f t="shared" si="79"/>
        <v>0</v>
      </c>
    </row>
    <row r="94" spans="1:41" ht="66" outlineLevel="1">
      <c r="A94" s="6" t="s">
        <v>574</v>
      </c>
      <c r="B94" s="164"/>
      <c r="C94" s="164" t="s">
        <v>301</v>
      </c>
      <c r="D94" s="165" t="s">
        <v>254</v>
      </c>
      <c r="E94" s="165" t="s">
        <v>246</v>
      </c>
      <c r="F94" s="7">
        <f>VLOOKUP(A94,Akt_apakšakt_pēcuzraudzība!A:F,6,0)</f>
        <v>0</v>
      </c>
      <c r="G94" s="158">
        <v>15440673</v>
      </c>
      <c r="H94" s="158"/>
      <c r="I94" s="158">
        <v>15440673</v>
      </c>
      <c r="J94" s="158">
        <v>0</v>
      </c>
      <c r="K94" s="158">
        <v>0</v>
      </c>
      <c r="L94" s="158"/>
      <c r="M94" s="158"/>
      <c r="N94" s="155">
        <f t="shared" si="78"/>
        <v>15440673</v>
      </c>
      <c r="O94" s="167">
        <f t="shared" ref="O94:O111" si="86">N94/I94</f>
        <v>1</v>
      </c>
      <c r="P94" s="28">
        <v>15440673</v>
      </c>
      <c r="Q94" s="26">
        <f t="shared" ref="Q94:Q111" si="87">P94/I94</f>
        <v>1</v>
      </c>
      <c r="R94" s="26">
        <v>1</v>
      </c>
      <c r="S94" s="26">
        <f t="shared" si="83"/>
        <v>0</v>
      </c>
      <c r="T94" s="26">
        <f t="shared" ref="T94:T101" si="88">P94/N94</f>
        <v>1</v>
      </c>
      <c r="U94" s="28">
        <v>15440673</v>
      </c>
      <c r="V94" s="26">
        <f t="shared" ref="V94:V111" si="89">U94/I94</f>
        <v>1</v>
      </c>
      <c r="W94" s="26">
        <v>1</v>
      </c>
      <c r="X94" s="26">
        <f t="shared" si="81"/>
        <v>0</v>
      </c>
      <c r="Y94" s="26">
        <f>U94/N94</f>
        <v>1</v>
      </c>
      <c r="Z94" s="28">
        <v>15440673</v>
      </c>
      <c r="AA94" s="35">
        <v>0</v>
      </c>
      <c r="AB94" s="35">
        <v>0</v>
      </c>
      <c r="AC94" s="35">
        <v>0</v>
      </c>
      <c r="AD94" s="199">
        <f>IFERROR(VLOOKUP(A94,#REF!,11,0),0)</f>
        <v>0</v>
      </c>
      <c r="AE94" s="305">
        <f>N94</f>
        <v>15440673</v>
      </c>
      <c r="AF94" s="41">
        <f t="shared" si="73"/>
        <v>1</v>
      </c>
      <c r="AG94" s="314">
        <v>1</v>
      </c>
      <c r="AH94" s="41">
        <f t="shared" si="74"/>
        <v>0</v>
      </c>
      <c r="AI94" s="36">
        <f>G94</f>
        <v>15440673</v>
      </c>
      <c r="AJ94" s="51">
        <f t="shared" si="84"/>
        <v>15440673</v>
      </c>
      <c r="AK94" s="36">
        <f t="shared" si="80"/>
        <v>15440673</v>
      </c>
      <c r="AL94" s="25">
        <f t="shared" ref="AL94:AL111" si="90">AK94/I94</f>
        <v>1</v>
      </c>
      <c r="AM94" s="26">
        <v>1</v>
      </c>
      <c r="AN94" s="25">
        <f t="shared" si="85"/>
        <v>0</v>
      </c>
      <c r="AO94" s="79">
        <f t="shared" si="79"/>
        <v>1</v>
      </c>
    </row>
    <row r="95" spans="1:41" ht="82.5" outlineLevel="1">
      <c r="A95" s="6" t="s">
        <v>455</v>
      </c>
      <c r="B95" s="6"/>
      <c r="C95" s="164" t="s">
        <v>319</v>
      </c>
      <c r="D95" s="165" t="s">
        <v>254</v>
      </c>
      <c r="E95" s="165" t="s">
        <v>246</v>
      </c>
      <c r="F95" s="7">
        <f>VLOOKUP(A95,Akt_apakšakt_pēcuzraudzība!A:F,6,0)</f>
        <v>0</v>
      </c>
      <c r="G95" s="158">
        <v>56610698</v>
      </c>
      <c r="H95" s="172"/>
      <c r="I95" s="158">
        <v>56610698</v>
      </c>
      <c r="J95" s="158">
        <v>0</v>
      </c>
      <c r="K95" s="158">
        <v>0</v>
      </c>
      <c r="L95" s="158"/>
      <c r="M95" s="158"/>
      <c r="N95" s="155">
        <f t="shared" si="78"/>
        <v>56610698</v>
      </c>
      <c r="O95" s="167">
        <f t="shared" si="86"/>
        <v>1</v>
      </c>
      <c r="P95" s="158">
        <v>56610698</v>
      </c>
      <c r="Q95" s="26">
        <f>P95/I95</f>
        <v>1</v>
      </c>
      <c r="R95" s="26">
        <v>1</v>
      </c>
      <c r="S95" s="26">
        <f t="shared" si="83"/>
        <v>0</v>
      </c>
      <c r="T95" s="26">
        <f t="shared" si="88"/>
        <v>1</v>
      </c>
      <c r="U95" s="155">
        <f t="shared" ref="U95" si="91">P95+R95</f>
        <v>56610699</v>
      </c>
      <c r="V95" s="26">
        <f t="shared" si="89"/>
        <v>1.0000000176645056</v>
      </c>
      <c r="W95" s="26">
        <v>1</v>
      </c>
      <c r="X95" s="26">
        <f>V95-W95</f>
        <v>1.7664505636005856E-8</v>
      </c>
      <c r="Y95" s="26">
        <f t="shared" ref="Y95:Y100" si="92">U95/N95</f>
        <v>1.0000000176645056</v>
      </c>
      <c r="Z95" s="155">
        <f t="shared" ref="Z95" si="93">U95+W95</f>
        <v>56610700</v>
      </c>
      <c r="AA95" s="35">
        <v>0</v>
      </c>
      <c r="AB95" s="35">
        <v>0</v>
      </c>
      <c r="AC95" s="35">
        <v>0</v>
      </c>
      <c r="AD95" s="199">
        <f>IFERROR(VLOOKUP(A95,#REF!,11,0),0)</f>
        <v>0</v>
      </c>
      <c r="AE95" s="305">
        <f>N95</f>
        <v>56610698</v>
      </c>
      <c r="AF95" s="41">
        <f t="shared" si="73"/>
        <v>1</v>
      </c>
      <c r="AG95" s="314">
        <v>1</v>
      </c>
      <c r="AH95" s="41">
        <f t="shared" si="74"/>
        <v>0</v>
      </c>
      <c r="AI95" s="36">
        <f>G95</f>
        <v>56610698</v>
      </c>
      <c r="AJ95" s="51">
        <f t="shared" si="84"/>
        <v>56610700</v>
      </c>
      <c r="AK95" s="36">
        <f t="shared" si="80"/>
        <v>56610700</v>
      </c>
      <c r="AL95" s="25">
        <f t="shared" si="90"/>
        <v>1.0000000353290115</v>
      </c>
      <c r="AM95" s="26">
        <v>1</v>
      </c>
      <c r="AN95" s="25">
        <f t="shared" si="85"/>
        <v>3.5329011494056317E-8</v>
      </c>
      <c r="AO95" s="79">
        <f t="shared" si="79"/>
        <v>1</v>
      </c>
    </row>
    <row r="96" spans="1:41" ht="130.5" customHeight="1" outlineLevel="1">
      <c r="A96" s="6" t="s">
        <v>317</v>
      </c>
      <c r="B96" s="164"/>
      <c r="C96" s="164" t="s">
        <v>613</v>
      </c>
      <c r="D96" s="165" t="s">
        <v>254</v>
      </c>
      <c r="E96" s="165" t="s">
        <v>246</v>
      </c>
      <c r="F96" s="7">
        <f>VLOOKUP(A96,Akt_apakšakt_pēcuzraudzība!A:F,6,0)</f>
        <v>0</v>
      </c>
      <c r="G96" s="158">
        <v>15290219</v>
      </c>
      <c r="H96" s="175"/>
      <c r="I96" s="158">
        <v>15290219</v>
      </c>
      <c r="J96" s="158">
        <v>0</v>
      </c>
      <c r="K96" s="158">
        <v>0</v>
      </c>
      <c r="L96" s="158"/>
      <c r="M96" s="158"/>
      <c r="N96" s="155">
        <f t="shared" si="78"/>
        <v>15290219</v>
      </c>
      <c r="O96" s="167">
        <f t="shared" si="86"/>
        <v>1</v>
      </c>
      <c r="P96" s="158">
        <v>15290219</v>
      </c>
      <c r="Q96" s="26">
        <f t="shared" si="87"/>
        <v>1</v>
      </c>
      <c r="R96" s="26">
        <v>1</v>
      </c>
      <c r="S96" s="26">
        <f>Q96-R96</f>
        <v>0</v>
      </c>
      <c r="T96" s="26">
        <f t="shared" si="88"/>
        <v>1</v>
      </c>
      <c r="U96" s="158">
        <v>15290219</v>
      </c>
      <c r="V96" s="26">
        <f t="shared" si="89"/>
        <v>1</v>
      </c>
      <c r="W96" s="26">
        <v>1</v>
      </c>
      <c r="X96" s="26">
        <f t="shared" si="81"/>
        <v>0</v>
      </c>
      <c r="Y96" s="26">
        <f t="shared" si="92"/>
        <v>1</v>
      </c>
      <c r="Z96" s="158">
        <v>15290219</v>
      </c>
      <c r="AA96" s="35">
        <v>0</v>
      </c>
      <c r="AB96" s="35">
        <v>0</v>
      </c>
      <c r="AC96" s="35">
        <v>0</v>
      </c>
      <c r="AD96" s="28">
        <f>IFERROR(VLOOKUP(A96,#REF!,11,0),0)</f>
        <v>0</v>
      </c>
      <c r="AE96" s="305">
        <f>N96</f>
        <v>15290219</v>
      </c>
      <c r="AF96" s="41">
        <f t="shared" si="73"/>
        <v>1</v>
      </c>
      <c r="AG96" s="314">
        <v>1</v>
      </c>
      <c r="AH96" s="41">
        <f t="shared" si="74"/>
        <v>0</v>
      </c>
      <c r="AI96" s="36">
        <f t="shared" ref="AI96:AI103" si="94">Z96+AA96+AC96-AD96</f>
        <v>15290219</v>
      </c>
      <c r="AJ96" s="51">
        <f t="shared" si="84"/>
        <v>15290219</v>
      </c>
      <c r="AK96" s="36">
        <f t="shared" si="80"/>
        <v>15290219</v>
      </c>
      <c r="AL96" s="25">
        <f t="shared" si="90"/>
        <v>1</v>
      </c>
      <c r="AM96" s="26">
        <v>1</v>
      </c>
      <c r="AN96" s="25">
        <f t="shared" si="85"/>
        <v>0</v>
      </c>
      <c r="AO96" s="79">
        <f t="shared" si="79"/>
        <v>1</v>
      </c>
    </row>
    <row r="97" spans="1:44" ht="66" outlineLevel="1">
      <c r="A97" s="164" t="s">
        <v>399</v>
      </c>
      <c r="B97" s="318" t="s">
        <v>441</v>
      </c>
      <c r="C97" s="164" t="s">
        <v>302</v>
      </c>
      <c r="D97" s="165" t="s">
        <v>254</v>
      </c>
      <c r="E97" s="165" t="s">
        <v>246</v>
      </c>
      <c r="F97" s="7">
        <f>VLOOKUP(A97,Akt_apakšakt_pēcuzraudzība!A:F,6,0)</f>
        <v>0</v>
      </c>
      <c r="G97" s="158">
        <v>16979382</v>
      </c>
      <c r="H97" s="171"/>
      <c r="I97" s="158">
        <v>16979382</v>
      </c>
      <c r="J97" s="158">
        <v>5200000</v>
      </c>
      <c r="K97" s="158">
        <v>5200000</v>
      </c>
      <c r="L97" s="158">
        <v>5200000</v>
      </c>
      <c r="M97" s="158">
        <v>5200000</v>
      </c>
      <c r="N97" s="155">
        <f t="shared" si="78"/>
        <v>22179382</v>
      </c>
      <c r="O97" s="167">
        <f t="shared" si="86"/>
        <v>1.3062537847372773</v>
      </c>
      <c r="P97" s="48">
        <f>IFERROR(VLOOKUP(A97,#REF!,4,0),0)</f>
        <v>0</v>
      </c>
      <c r="Q97" s="26">
        <f t="shared" si="87"/>
        <v>0</v>
      </c>
      <c r="R97" s="26">
        <v>1.2642976334474305</v>
      </c>
      <c r="S97" s="26">
        <f t="shared" si="83"/>
        <v>-1.2642976334474305</v>
      </c>
      <c r="T97" s="26">
        <f t="shared" si="88"/>
        <v>0</v>
      </c>
      <c r="U97" s="28">
        <f>IFERROR(VLOOKUP(A97,#REF!,4,0),0)</f>
        <v>0</v>
      </c>
      <c r="V97" s="26">
        <f t="shared" si="89"/>
        <v>0</v>
      </c>
      <c r="W97" s="26">
        <v>1.2638974539827126</v>
      </c>
      <c r="X97" s="26">
        <f t="shared" si="81"/>
        <v>-1.2638974539827126</v>
      </c>
      <c r="Y97" s="26">
        <f t="shared" si="92"/>
        <v>0</v>
      </c>
      <c r="Z97" s="28">
        <f>IFERROR(VLOOKUP(A97,#REF!,7,0),0)</f>
        <v>0</v>
      </c>
      <c r="AA97" s="28">
        <f>IFERROR(VLOOKUP(A97,#REF!,8,0),0)</f>
        <v>0</v>
      </c>
      <c r="AB97" s="28">
        <f>IFERROR(VLOOKUP(A97,#REF!,4,0),0)</f>
        <v>0</v>
      </c>
      <c r="AC97" s="28">
        <f>IFERROR(VLOOKUP(A97,#REF!,4,0),0)</f>
        <v>0</v>
      </c>
      <c r="AD97" s="28">
        <f>IFERROR(VLOOKUP(A97,#REF!,11,0),0)</f>
        <v>0</v>
      </c>
      <c r="AE97" s="305">
        <f t="shared" ref="AE97:AE102" si="95">AK97-AD97</f>
        <v>0</v>
      </c>
      <c r="AF97" s="41">
        <f t="shared" si="73"/>
        <v>0</v>
      </c>
      <c r="AG97" s="314">
        <v>0.87992311263154332</v>
      </c>
      <c r="AH97" s="41">
        <f t="shared" si="74"/>
        <v>-0.87992311263154332</v>
      </c>
      <c r="AI97" s="29">
        <f t="shared" si="94"/>
        <v>0</v>
      </c>
      <c r="AJ97" s="29">
        <f>IFERROR((VLOOKUP(A97,#REF!,9,0)),0)</f>
        <v>0</v>
      </c>
      <c r="AK97" s="29">
        <f t="shared" si="80"/>
        <v>0</v>
      </c>
      <c r="AL97" s="25">
        <f t="shared" si="90"/>
        <v>0</v>
      </c>
      <c r="AM97" s="26">
        <v>0.714137685929912</v>
      </c>
      <c r="AN97" s="25">
        <f t="shared" si="85"/>
        <v>-0.714137685929912</v>
      </c>
      <c r="AO97" s="79">
        <f t="shared" si="79"/>
        <v>0</v>
      </c>
    </row>
    <row r="98" spans="1:44" ht="115.5" customHeight="1" outlineLevel="1">
      <c r="A98" s="164" t="s">
        <v>575</v>
      </c>
      <c r="B98" s="164"/>
      <c r="C98" s="164" t="s">
        <v>170</v>
      </c>
      <c r="D98" s="165" t="s">
        <v>254</v>
      </c>
      <c r="E98" s="165" t="s">
        <v>246</v>
      </c>
      <c r="F98" s="7">
        <f>VLOOKUP(A98,Akt_apakšakt_pēcuzraudzība!A:F,6,0)</f>
        <v>0</v>
      </c>
      <c r="G98" s="158">
        <v>8407795</v>
      </c>
      <c r="H98" s="171"/>
      <c r="I98" s="158">
        <v>8407795</v>
      </c>
      <c r="J98" s="158">
        <v>4000000</v>
      </c>
      <c r="K98" s="158">
        <v>4000000</v>
      </c>
      <c r="L98" s="158">
        <v>2400000</v>
      </c>
      <c r="M98" s="158">
        <v>4000000</v>
      </c>
      <c r="N98" s="155">
        <f t="shared" si="78"/>
        <v>12407795</v>
      </c>
      <c r="O98" s="167">
        <f t="shared" si="86"/>
        <v>1.4757489924528369</v>
      </c>
      <c r="P98" s="48">
        <f>IFERROR(VLOOKUP(A98,#REF!,4,0),0)</f>
        <v>0</v>
      </c>
      <c r="Q98" s="26">
        <f t="shared" si="87"/>
        <v>0</v>
      </c>
      <c r="R98" s="26">
        <v>1.2814792285016465</v>
      </c>
      <c r="S98" s="26">
        <f t="shared" si="83"/>
        <v>-1.2814792285016465</v>
      </c>
      <c r="T98" s="26">
        <f t="shared" si="88"/>
        <v>0</v>
      </c>
      <c r="U98" s="28">
        <f>IFERROR(VLOOKUP(A98,#REF!,4,0),0)</f>
        <v>0</v>
      </c>
      <c r="V98" s="26">
        <f t="shared" si="89"/>
        <v>0</v>
      </c>
      <c r="W98" s="26">
        <v>1.2814792285016465</v>
      </c>
      <c r="X98" s="26">
        <f t="shared" si="81"/>
        <v>-1.2814792285016465</v>
      </c>
      <c r="Y98" s="26">
        <f t="shared" si="92"/>
        <v>0</v>
      </c>
      <c r="Z98" s="28">
        <f>IFERROR(VLOOKUP(A98,#REF!,7,0),0)</f>
        <v>0</v>
      </c>
      <c r="AA98" s="28">
        <f>IFERROR(VLOOKUP(A98,#REF!,8,0),0)</f>
        <v>0</v>
      </c>
      <c r="AB98" s="28">
        <f>IFERROR(VLOOKUP(A98,#REF!,4,0),0)</f>
        <v>0</v>
      </c>
      <c r="AC98" s="28">
        <f>IFERROR(VLOOKUP(A98,#REF!,4,0),0)</f>
        <v>0</v>
      </c>
      <c r="AD98" s="28">
        <f>IFERROR(VLOOKUP(A98,#REF!,11,0),0)</f>
        <v>0</v>
      </c>
      <c r="AE98" s="305">
        <f t="shared" si="95"/>
        <v>0</v>
      </c>
      <c r="AF98" s="41">
        <f t="shared" si="73"/>
        <v>0</v>
      </c>
      <c r="AG98" s="314">
        <v>0.87116646516714547</v>
      </c>
      <c r="AH98" s="41">
        <f t="shared" si="74"/>
        <v>-0.87116646516714547</v>
      </c>
      <c r="AI98" s="29">
        <f t="shared" si="94"/>
        <v>0</v>
      </c>
      <c r="AJ98" s="29">
        <f>IFERROR((VLOOKUP(A98,#REF!,9,0)),0)</f>
        <v>0</v>
      </c>
      <c r="AK98" s="29">
        <f t="shared" si="80"/>
        <v>0</v>
      </c>
      <c r="AL98" s="25">
        <f t="shared" si="90"/>
        <v>0</v>
      </c>
      <c r="AM98" s="26">
        <v>0.73265686901262461</v>
      </c>
      <c r="AN98" s="25">
        <f t="shared" si="85"/>
        <v>-0.73265686901262461</v>
      </c>
      <c r="AO98" s="79">
        <f t="shared" si="79"/>
        <v>0</v>
      </c>
    </row>
    <row r="99" spans="1:44" ht="97.5" customHeight="1" outlineLevel="1">
      <c r="A99" s="164" t="s">
        <v>39</v>
      </c>
      <c r="B99" s="164"/>
      <c r="C99" s="164" t="s">
        <v>171</v>
      </c>
      <c r="D99" s="165" t="s">
        <v>254</v>
      </c>
      <c r="E99" s="165" t="s">
        <v>246</v>
      </c>
      <c r="F99" s="7">
        <f>VLOOKUP(A99,Akt_apakšakt_pēcuzraudzība!A:F,6,0)</f>
        <v>0</v>
      </c>
      <c r="G99" s="158">
        <v>2439374</v>
      </c>
      <c r="H99" s="158"/>
      <c r="I99" s="158">
        <v>2439374</v>
      </c>
      <c r="J99" s="158">
        <v>0</v>
      </c>
      <c r="K99" s="158">
        <v>0</v>
      </c>
      <c r="L99" s="158"/>
      <c r="M99" s="158"/>
      <c r="N99" s="155">
        <f t="shared" si="78"/>
        <v>2439374</v>
      </c>
      <c r="O99" s="167">
        <f t="shared" si="86"/>
        <v>1</v>
      </c>
      <c r="P99" s="48">
        <f>IFERROR(VLOOKUP(A99,#REF!,4,0),0)</f>
        <v>0</v>
      </c>
      <c r="Q99" s="26">
        <f t="shared" si="87"/>
        <v>0</v>
      </c>
      <c r="R99" s="26">
        <v>0.99999982782467967</v>
      </c>
      <c r="S99" s="26">
        <f t="shared" si="83"/>
        <v>-0.99999982782467967</v>
      </c>
      <c r="T99" s="26">
        <f t="shared" si="88"/>
        <v>0</v>
      </c>
      <c r="U99" s="28">
        <f>IFERROR(VLOOKUP(A99,#REF!,4,0),0)</f>
        <v>0</v>
      </c>
      <c r="V99" s="26">
        <f t="shared" si="89"/>
        <v>0</v>
      </c>
      <c r="W99" s="26">
        <v>0.99999982782467967</v>
      </c>
      <c r="X99" s="26">
        <f t="shared" si="81"/>
        <v>-0.99999982782467967</v>
      </c>
      <c r="Y99" s="26">
        <f t="shared" si="92"/>
        <v>0</v>
      </c>
      <c r="Z99" s="28">
        <f>IFERROR(VLOOKUP(A99,#REF!,7,0),0)</f>
        <v>0</v>
      </c>
      <c r="AA99" s="28">
        <f>IFERROR(VLOOKUP(A99,#REF!,8,0),0)</f>
        <v>0</v>
      </c>
      <c r="AB99" s="28">
        <f>IFERROR(VLOOKUP(A99,#REF!,4,0),0)</f>
        <v>0</v>
      </c>
      <c r="AC99" s="28">
        <f>IFERROR(VLOOKUP(A99,#REF!,4,0),0)</f>
        <v>0</v>
      </c>
      <c r="AD99" s="28">
        <f>IFERROR(VLOOKUP(A99,#REF!,11,0),0)</f>
        <v>0</v>
      </c>
      <c r="AE99" s="305">
        <f t="shared" si="95"/>
        <v>0</v>
      </c>
      <c r="AF99" s="41">
        <f t="shared" si="73"/>
        <v>0</v>
      </c>
      <c r="AG99" s="314">
        <v>0.89999984012291678</v>
      </c>
      <c r="AH99" s="41">
        <f t="shared" si="74"/>
        <v>-0.89999984012291678</v>
      </c>
      <c r="AI99" s="29">
        <f t="shared" si="94"/>
        <v>0</v>
      </c>
      <c r="AJ99" s="29">
        <f>IFERROR((VLOOKUP(A99,#REF!,9,0)),0)</f>
        <v>0</v>
      </c>
      <c r="AK99" s="29">
        <f t="shared" si="80"/>
        <v>0</v>
      </c>
      <c r="AL99" s="25">
        <f t="shared" si="90"/>
        <v>0</v>
      </c>
      <c r="AM99" s="26">
        <v>0.89999984012291678</v>
      </c>
      <c r="AN99" s="25">
        <f t="shared" si="85"/>
        <v>-0.89999984012291678</v>
      </c>
      <c r="AO99" s="79">
        <f t="shared" si="79"/>
        <v>0</v>
      </c>
    </row>
    <row r="100" spans="1:44" ht="51" customHeight="1" outlineLevel="1">
      <c r="A100" s="164" t="s">
        <v>40</v>
      </c>
      <c r="B100" s="164"/>
      <c r="C100" s="164" t="s">
        <v>172</v>
      </c>
      <c r="D100" s="165" t="s">
        <v>254</v>
      </c>
      <c r="E100" s="165" t="s">
        <v>246</v>
      </c>
      <c r="F100" s="7">
        <f>VLOOKUP(A100,Akt_apakšakt_pēcuzraudzība!A:F,6,0)</f>
        <v>0</v>
      </c>
      <c r="G100" s="158">
        <v>24444111</v>
      </c>
      <c r="H100" s="158"/>
      <c r="I100" s="158">
        <v>24444111</v>
      </c>
      <c r="J100" s="158">
        <v>0</v>
      </c>
      <c r="K100" s="158">
        <v>0</v>
      </c>
      <c r="L100" s="158"/>
      <c r="M100" s="158"/>
      <c r="N100" s="155">
        <f t="shared" si="78"/>
        <v>24444111</v>
      </c>
      <c r="O100" s="167">
        <f t="shared" si="86"/>
        <v>1</v>
      </c>
      <c r="P100" s="48">
        <f>IFERROR(VLOOKUP(A100,#REF!,4,0),0)</f>
        <v>0</v>
      </c>
      <c r="Q100" s="26">
        <f t="shared" si="87"/>
        <v>0</v>
      </c>
      <c r="R100" s="26">
        <v>0.9941003156138507</v>
      </c>
      <c r="S100" s="26">
        <f>Q100-R100</f>
        <v>-0.9941003156138507</v>
      </c>
      <c r="T100" s="26">
        <f t="shared" si="88"/>
        <v>0</v>
      </c>
      <c r="U100" s="28">
        <f>IFERROR(VLOOKUP(A100,#REF!,4,0),0)</f>
        <v>0</v>
      </c>
      <c r="V100" s="26">
        <f t="shared" si="89"/>
        <v>0</v>
      </c>
      <c r="W100" s="26">
        <v>0.9941003156138507</v>
      </c>
      <c r="X100" s="26">
        <f t="shared" si="81"/>
        <v>-0.9941003156138507</v>
      </c>
      <c r="Y100" s="26">
        <f t="shared" si="92"/>
        <v>0</v>
      </c>
      <c r="Z100" s="28">
        <f>IFERROR(VLOOKUP(A100,#REF!,7,0),0)</f>
        <v>0</v>
      </c>
      <c r="AA100" s="28">
        <f>IFERROR(VLOOKUP(A100,#REF!,8,0),0)</f>
        <v>0</v>
      </c>
      <c r="AB100" s="28">
        <f>IFERROR(VLOOKUP(A100,#REF!,4,0),0)</f>
        <v>0</v>
      </c>
      <c r="AC100" s="28">
        <f>IFERROR(VLOOKUP(A100,#REF!,4,0),0)</f>
        <v>0</v>
      </c>
      <c r="AD100" s="28">
        <f>IFERROR(VLOOKUP(A100,#REF!,11,0),0)</f>
        <v>0</v>
      </c>
      <c r="AE100" s="305">
        <f t="shared" si="95"/>
        <v>0</v>
      </c>
      <c r="AF100" s="41">
        <f t="shared" si="73"/>
        <v>0</v>
      </c>
      <c r="AG100" s="314">
        <v>0.70797113627899988</v>
      </c>
      <c r="AH100" s="41">
        <f t="shared" si="74"/>
        <v>-0.70797113627899988</v>
      </c>
      <c r="AI100" s="29">
        <f t="shared" si="94"/>
        <v>0</v>
      </c>
      <c r="AJ100" s="29">
        <f>IFERROR((VLOOKUP(A100,#REF!,9,0)),0)</f>
        <v>0</v>
      </c>
      <c r="AK100" s="29">
        <f t="shared" si="80"/>
        <v>0</v>
      </c>
      <c r="AL100" s="25">
        <f t="shared" si="90"/>
        <v>0</v>
      </c>
      <c r="AM100" s="26">
        <v>0.62695441941005747</v>
      </c>
      <c r="AN100" s="25">
        <f>AL100-AM100</f>
        <v>-0.62695441941005747</v>
      </c>
      <c r="AO100" s="79">
        <f t="shared" si="79"/>
        <v>0</v>
      </c>
    </row>
    <row r="101" spans="1:44" ht="135.75" customHeight="1" outlineLevel="1">
      <c r="A101" s="164" t="s">
        <v>392</v>
      </c>
      <c r="B101" s="318" t="s">
        <v>441</v>
      </c>
      <c r="C101" s="164" t="s">
        <v>608</v>
      </c>
      <c r="D101" s="7" t="s">
        <v>254</v>
      </c>
      <c r="E101" s="165" t="s">
        <v>246</v>
      </c>
      <c r="F101" s="7">
        <f>VLOOKUP(A101,Akt_apakšakt_pēcuzraudzība!A:F,6,0)</f>
        <v>3</v>
      </c>
      <c r="G101" s="158">
        <v>7606415</v>
      </c>
      <c r="H101" s="171"/>
      <c r="I101" s="158">
        <v>7606415</v>
      </c>
      <c r="J101" s="158">
        <v>0</v>
      </c>
      <c r="K101" s="158">
        <v>0</v>
      </c>
      <c r="L101" s="158"/>
      <c r="M101" s="158"/>
      <c r="N101" s="155">
        <f t="shared" si="78"/>
        <v>7606415</v>
      </c>
      <c r="O101" s="167">
        <f t="shared" si="86"/>
        <v>1</v>
      </c>
      <c r="P101" s="48">
        <f>IFERROR(VLOOKUP(A101,#REF!,4,0),0)</f>
        <v>0</v>
      </c>
      <c r="Q101" s="26">
        <f t="shared" si="87"/>
        <v>0</v>
      </c>
      <c r="R101" s="26">
        <v>0.95095558814500647</v>
      </c>
      <c r="S101" s="26">
        <f t="shared" ref="S101" si="96">Q101-R101</f>
        <v>-0.95095558814500647</v>
      </c>
      <c r="T101" s="26">
        <f t="shared" si="88"/>
        <v>0</v>
      </c>
      <c r="U101" s="28">
        <f>IFERROR(VLOOKUP(A101,#REF!,4,0),0)</f>
        <v>0</v>
      </c>
      <c r="V101" s="26">
        <f t="shared" si="89"/>
        <v>0</v>
      </c>
      <c r="W101" s="26">
        <v>0.95095558814500647</v>
      </c>
      <c r="X101" s="26">
        <v>0</v>
      </c>
      <c r="Y101" s="26">
        <v>0</v>
      </c>
      <c r="Z101" s="28">
        <f>IFERROR(VLOOKUP(A101,#REF!,7,0),0)</f>
        <v>0</v>
      </c>
      <c r="AA101" s="28">
        <f>IFERROR(VLOOKUP(A101,#REF!,8,0),0)</f>
        <v>0</v>
      </c>
      <c r="AB101" s="28">
        <f>IFERROR(VLOOKUP(A101,#REF!,4,0),0)</f>
        <v>0</v>
      </c>
      <c r="AC101" s="28">
        <f>IFERROR(VLOOKUP(A101,#REF!,4,0),0)</f>
        <v>0</v>
      </c>
      <c r="AD101" s="28">
        <f>IFERROR(VLOOKUP(A101,#REF!,11,0),0)</f>
        <v>0</v>
      </c>
      <c r="AE101" s="305">
        <f t="shared" si="95"/>
        <v>0</v>
      </c>
      <c r="AF101" s="41">
        <f t="shared" si="73"/>
        <v>0</v>
      </c>
      <c r="AG101" s="314">
        <v>0.99487642075800498</v>
      </c>
      <c r="AH101" s="41">
        <f t="shared" si="74"/>
        <v>-0.99487642075800498</v>
      </c>
      <c r="AI101" s="29">
        <f t="shared" si="94"/>
        <v>0</v>
      </c>
      <c r="AJ101" s="29">
        <f>IFERROR((VLOOKUP(A101,#REF!,9,0)),0)</f>
        <v>0</v>
      </c>
      <c r="AK101" s="29">
        <f t="shared" si="80"/>
        <v>0</v>
      </c>
      <c r="AL101" s="25">
        <f t="shared" si="90"/>
        <v>0</v>
      </c>
      <c r="AM101" s="26">
        <v>1.0064348355960069</v>
      </c>
      <c r="AN101" s="25">
        <f>AL101-AM101</f>
        <v>-1.0064348355960069</v>
      </c>
      <c r="AO101" s="79">
        <f t="shared" si="79"/>
        <v>0</v>
      </c>
    </row>
    <row r="102" spans="1:44" ht="99" outlineLevel="1">
      <c r="A102" s="6" t="s">
        <v>456</v>
      </c>
      <c r="B102" s="274"/>
      <c r="C102" s="164" t="s">
        <v>607</v>
      </c>
      <c r="D102" s="165" t="s">
        <v>254</v>
      </c>
      <c r="E102" s="165" t="s">
        <v>246</v>
      </c>
      <c r="F102" s="7">
        <f>VLOOKUP(A102,Akt_apakšakt_pēcuzraudzība!A:F,6,0)</f>
        <v>5</v>
      </c>
      <c r="G102" s="158">
        <v>9413045</v>
      </c>
      <c r="H102" s="171"/>
      <c r="I102" s="158">
        <v>9413045</v>
      </c>
      <c r="J102" s="158">
        <v>1076592</v>
      </c>
      <c r="K102" s="158">
        <v>1076592</v>
      </c>
      <c r="L102" s="158">
        <v>1076592</v>
      </c>
      <c r="M102" s="158">
        <v>1076592</v>
      </c>
      <c r="N102" s="155">
        <f t="shared" si="78"/>
        <v>10489637</v>
      </c>
      <c r="O102" s="167">
        <f t="shared" si="86"/>
        <v>1.1143723417873812</v>
      </c>
      <c r="P102" s="48">
        <f>IFERROR(VLOOKUP(A102,#REF!,4,0),0)</f>
        <v>0</v>
      </c>
      <c r="Q102" s="26">
        <f t="shared" si="87"/>
        <v>0</v>
      </c>
      <c r="R102" s="26">
        <v>1.0990411136885037</v>
      </c>
      <c r="S102" s="26">
        <f>Q102-R102</f>
        <v>-1.0990411136885037</v>
      </c>
      <c r="T102" s="26">
        <f>P102/N102</f>
        <v>0</v>
      </c>
      <c r="U102" s="28">
        <f>IFERROR(VLOOKUP(A102,#REF!,4,0),0)</f>
        <v>0</v>
      </c>
      <c r="V102" s="26">
        <f t="shared" si="89"/>
        <v>0</v>
      </c>
      <c r="W102" s="26">
        <v>1.0990411136885037</v>
      </c>
      <c r="X102" s="26">
        <f>V102-W102</f>
        <v>-1.0990411136885037</v>
      </c>
      <c r="Y102" s="26">
        <f>U102/N102</f>
        <v>0</v>
      </c>
      <c r="Z102" s="28">
        <f>IFERROR(VLOOKUP(A102,#REF!,7,0),0)</f>
        <v>0</v>
      </c>
      <c r="AA102" s="28">
        <f>IFERROR(VLOOKUP(A102,#REF!,8,0),0)</f>
        <v>0</v>
      </c>
      <c r="AB102" s="28">
        <f>IFERROR(VLOOKUP(A102,#REF!,4,0),0)</f>
        <v>0</v>
      </c>
      <c r="AC102" s="28">
        <f>IFERROR(VLOOKUP(A102,#REF!,4,0),0)</f>
        <v>0</v>
      </c>
      <c r="AD102" s="28">
        <f>IFERROR(VLOOKUP(A102,#REF!,11,0),0)</f>
        <v>0</v>
      </c>
      <c r="AE102" s="305">
        <f t="shared" si="95"/>
        <v>0</v>
      </c>
      <c r="AF102" s="41">
        <f t="shared" si="73"/>
        <v>0</v>
      </c>
      <c r="AG102" s="314">
        <v>0.21594925871490042</v>
      </c>
      <c r="AH102" s="41">
        <f t="shared" si="74"/>
        <v>-0.21594925871490042</v>
      </c>
      <c r="AI102" s="29">
        <f t="shared" si="94"/>
        <v>0</v>
      </c>
      <c r="AJ102" s="29">
        <f>IFERROR((VLOOKUP(A102,#REF!,9,0)),0)</f>
        <v>0</v>
      </c>
      <c r="AK102" s="29">
        <f>SUM(Z102:AB102)</f>
        <v>0</v>
      </c>
      <c r="AL102" s="235">
        <f t="shared" si="90"/>
        <v>0</v>
      </c>
      <c r="AM102" s="26">
        <v>9.2733789119248872E-2</v>
      </c>
      <c r="AN102" s="25">
        <f>AL102-AM102</f>
        <v>-9.2733789119248872E-2</v>
      </c>
      <c r="AO102" s="79">
        <f t="shared" si="79"/>
        <v>0</v>
      </c>
    </row>
    <row r="103" spans="1:44" ht="99" outlineLevel="1">
      <c r="A103" s="6" t="s">
        <v>601</v>
      </c>
      <c r="B103" s="274" t="s">
        <v>625</v>
      </c>
      <c r="C103" s="6" t="s">
        <v>602</v>
      </c>
      <c r="D103" s="7" t="s">
        <v>254</v>
      </c>
      <c r="E103" s="7" t="s">
        <v>295</v>
      </c>
      <c r="F103" s="7">
        <f>VLOOKUP(A103,Akt_apakšakt_pēcuzraudzība!A:F,6,0)</f>
        <v>5</v>
      </c>
      <c r="G103" s="158">
        <v>10</v>
      </c>
      <c r="H103" s="171"/>
      <c r="I103" s="158">
        <v>10</v>
      </c>
      <c r="J103" s="158">
        <v>62556726</v>
      </c>
      <c r="K103" s="158">
        <v>62556726</v>
      </c>
      <c r="L103" s="158">
        <v>62556726</v>
      </c>
      <c r="M103" s="158">
        <v>62556726</v>
      </c>
      <c r="N103" s="155">
        <f t="shared" si="78"/>
        <v>62556736</v>
      </c>
      <c r="O103" s="243">
        <f t="shared" si="86"/>
        <v>6255673.5999999996</v>
      </c>
      <c r="P103" s="48">
        <f>IFERROR(VLOOKUP(A103,#REF!,4,0),0)</f>
        <v>0</v>
      </c>
      <c r="Q103" s="242">
        <f t="shared" si="87"/>
        <v>0</v>
      </c>
      <c r="R103" s="26">
        <v>6227124.5899999999</v>
      </c>
      <c r="S103" s="242">
        <f>Q103-R103</f>
        <v>-6227124.5899999999</v>
      </c>
      <c r="T103" s="26">
        <f t="shared" ref="T103" si="97">P103/N103</f>
        <v>0</v>
      </c>
      <c r="U103" s="28">
        <f>IFERROR(VLOOKUP(A103,#REF!,4,0),0)</f>
        <v>0</v>
      </c>
      <c r="V103" s="26">
        <f t="shared" si="89"/>
        <v>0</v>
      </c>
      <c r="W103" s="26">
        <v>6227124.5899999999</v>
      </c>
      <c r="X103" s="242">
        <f>V103-W103</f>
        <v>-6227124.5899999999</v>
      </c>
      <c r="Y103" s="26">
        <f>U103/N103</f>
        <v>0</v>
      </c>
      <c r="Z103" s="28">
        <f>IFERROR(VLOOKUP(A103,#REF!,7,0),0)</f>
        <v>0</v>
      </c>
      <c r="AA103" s="28">
        <f>IFERROR(VLOOKUP(A103,#REF!,8,0),0)</f>
        <v>0</v>
      </c>
      <c r="AB103" s="28">
        <f>IFERROR(VLOOKUP(A103,#REF!,4,0),0)</f>
        <v>0</v>
      </c>
      <c r="AC103" s="28">
        <f>IFERROR(VLOOKUP(A103,#REF!,4,0),0)</f>
        <v>0</v>
      </c>
      <c r="AD103" s="28">
        <f>IFERROR(VLOOKUP(A103,#REF!,11,0),0)</f>
        <v>0</v>
      </c>
      <c r="AE103" s="305">
        <f t="shared" ref="AE103" si="98">AK103-AD103</f>
        <v>0</v>
      </c>
      <c r="AF103" s="41">
        <f t="shared" si="73"/>
        <v>0</v>
      </c>
      <c r="AG103" s="314">
        <v>6114972.6739999996</v>
      </c>
      <c r="AH103" s="41">
        <f t="shared" si="74"/>
        <v>-6114972.6739999996</v>
      </c>
      <c r="AI103" s="29">
        <f t="shared" si="94"/>
        <v>0</v>
      </c>
      <c r="AJ103" s="29">
        <f>IFERROR((VLOOKUP(A103,#REF!,9,0)),0)</f>
        <v>0</v>
      </c>
      <c r="AK103" s="29">
        <f t="shared" si="80"/>
        <v>0</v>
      </c>
      <c r="AL103" s="235">
        <f t="shared" si="90"/>
        <v>0</v>
      </c>
      <c r="AM103" s="26">
        <v>5814105.1980000008</v>
      </c>
      <c r="AN103" s="235">
        <f>AL103-AM103</f>
        <v>-5814105.1980000008</v>
      </c>
      <c r="AO103" s="79">
        <f>IFERROR((AE103/N103),0)</f>
        <v>0</v>
      </c>
    </row>
    <row r="104" spans="1:44" ht="49.5" outlineLevel="1">
      <c r="A104" s="164" t="s">
        <v>41</v>
      </c>
      <c r="B104" s="274" t="s">
        <v>625</v>
      </c>
      <c r="C104" s="164" t="s">
        <v>173</v>
      </c>
      <c r="D104" s="165" t="s">
        <v>254</v>
      </c>
      <c r="E104" s="165" t="s">
        <v>246</v>
      </c>
      <c r="F104" s="7">
        <f>VLOOKUP(A104,Akt_apakšakt_pēcuzraudzība!A:F,6,0)</f>
        <v>5</v>
      </c>
      <c r="G104" s="158">
        <v>4607022</v>
      </c>
      <c r="H104" s="171"/>
      <c r="I104" s="158">
        <v>4607022</v>
      </c>
      <c r="J104" s="158">
        <v>1000000</v>
      </c>
      <c r="K104" s="158">
        <v>1000000</v>
      </c>
      <c r="L104" s="158">
        <v>1000000</v>
      </c>
      <c r="M104" s="158">
        <v>1000000</v>
      </c>
      <c r="N104" s="155">
        <f t="shared" si="78"/>
        <v>5607022</v>
      </c>
      <c r="O104" s="167">
        <f t="shared" si="86"/>
        <v>1.217059957603849</v>
      </c>
      <c r="P104" s="48">
        <f>IFERROR(VLOOKUP(A104,#REF!,4,0),0)</f>
        <v>0</v>
      </c>
      <c r="Q104" s="26">
        <f t="shared" si="87"/>
        <v>0</v>
      </c>
      <c r="R104" s="26">
        <v>1.1879602246310088</v>
      </c>
      <c r="S104" s="26">
        <f t="shared" ref="S104:S147" si="99">Q104-R104</f>
        <v>-1.1879602246310088</v>
      </c>
      <c r="T104" s="26">
        <f t="shared" ref="T104:T111" si="100">P104/N104</f>
        <v>0</v>
      </c>
      <c r="U104" s="28">
        <f>IFERROR(VLOOKUP(A104,#REF!,4,0),0)</f>
        <v>0</v>
      </c>
      <c r="V104" s="26">
        <f t="shared" si="89"/>
        <v>0</v>
      </c>
      <c r="W104" s="26">
        <v>1.1879602246310088</v>
      </c>
      <c r="X104" s="26">
        <f>V104-W104</f>
        <v>-1.1879602246310088</v>
      </c>
      <c r="Y104" s="26">
        <f t="shared" ref="Y104:Y111" si="101">U104/N104</f>
        <v>0</v>
      </c>
      <c r="Z104" s="28">
        <f>IFERROR(VLOOKUP(A104,#REF!,7,0),0)</f>
        <v>0</v>
      </c>
      <c r="AA104" s="28">
        <f>IFERROR(VLOOKUP(A104,#REF!,8,0),0)</f>
        <v>0</v>
      </c>
      <c r="AB104" s="28">
        <f>IFERROR(VLOOKUP(A104,#REF!,4,0),0)</f>
        <v>0</v>
      </c>
      <c r="AC104" s="28">
        <f>IFERROR(VLOOKUP(A104,#REF!,4,0),0)</f>
        <v>0</v>
      </c>
      <c r="AD104" s="28">
        <f>IFERROR(VLOOKUP(A104,#REF!,11,0),0)</f>
        <v>0</v>
      </c>
      <c r="AE104" s="305">
        <f>AK104-AD104</f>
        <v>0</v>
      </c>
      <c r="AF104" s="41">
        <f t="shared" si="73"/>
        <v>0</v>
      </c>
      <c r="AG104" s="314">
        <v>0.9275384011623995</v>
      </c>
      <c r="AH104" s="41">
        <f t="shared" si="74"/>
        <v>-0.9275384011623995</v>
      </c>
      <c r="AI104" s="29">
        <f t="shared" ref="AI104:AI148" si="102">Z104+AA104+AC104-AD104</f>
        <v>0</v>
      </c>
      <c r="AJ104" s="29">
        <f>IFERROR((VLOOKUP(A104,#REF!,9,0)),0)</f>
        <v>0</v>
      </c>
      <c r="AK104" s="29">
        <f>SUM(Z104:AB104)</f>
        <v>0</v>
      </c>
      <c r="AL104" s="25">
        <f t="shared" si="90"/>
        <v>0</v>
      </c>
      <c r="AM104" s="25">
        <v>0.74004316671376869</v>
      </c>
      <c r="AN104" s="25">
        <f>AL104-AM104</f>
        <v>-0.74004316671376869</v>
      </c>
      <c r="AO104" s="79">
        <f t="shared" ref="AO104:AO135" si="103">IFERROR((AE104/N104),0)</f>
        <v>0</v>
      </c>
    </row>
    <row r="105" spans="1:44" ht="66" outlineLevel="1">
      <c r="A105" s="164" t="s">
        <v>346</v>
      </c>
      <c r="B105" s="164" t="s">
        <v>441</v>
      </c>
      <c r="C105" s="164" t="s">
        <v>176</v>
      </c>
      <c r="D105" s="165" t="s">
        <v>254</v>
      </c>
      <c r="E105" s="165" t="s">
        <v>251</v>
      </c>
      <c r="F105" s="7">
        <f>VLOOKUP(A105,Akt_apakšakt_pēcuzraudzība!A:F,6,0)</f>
        <v>0</v>
      </c>
      <c r="G105" s="162">
        <v>22985056</v>
      </c>
      <c r="H105" s="171"/>
      <c r="I105" s="162">
        <v>22985056</v>
      </c>
      <c r="J105" s="158">
        <v>0</v>
      </c>
      <c r="K105" s="158">
        <v>0</v>
      </c>
      <c r="L105" s="158"/>
      <c r="M105" s="158"/>
      <c r="N105" s="155">
        <f t="shared" si="78"/>
        <v>22985056</v>
      </c>
      <c r="O105" s="167">
        <f t="shared" si="86"/>
        <v>1</v>
      </c>
      <c r="P105" s="48">
        <f>IFERROR(VLOOKUP(A105,#REF!,4,0),0)</f>
        <v>0</v>
      </c>
      <c r="Q105" s="25">
        <f t="shared" si="87"/>
        <v>0</v>
      </c>
      <c r="R105" s="25">
        <v>0.9795205789361574</v>
      </c>
      <c r="S105" s="26">
        <f t="shared" si="99"/>
        <v>-0.9795205789361574</v>
      </c>
      <c r="T105" s="25">
        <f t="shared" si="100"/>
        <v>0</v>
      </c>
      <c r="U105" s="28">
        <f>IFERROR(VLOOKUP(A105,#REF!,4,0),0)</f>
        <v>0</v>
      </c>
      <c r="V105" s="25">
        <f t="shared" si="89"/>
        <v>0</v>
      </c>
      <c r="W105" s="25">
        <v>0.9795205789361574</v>
      </c>
      <c r="X105" s="26">
        <f t="shared" ref="X105:X119" si="104">V105-W105</f>
        <v>-0.9795205789361574</v>
      </c>
      <c r="Y105" s="25">
        <f t="shared" si="101"/>
        <v>0</v>
      </c>
      <c r="Z105" s="28">
        <f>IFERROR(VLOOKUP(A105,#REF!,7,0),0)</f>
        <v>0</v>
      </c>
      <c r="AA105" s="28">
        <f>IFERROR(VLOOKUP(A105,#REF!,8,0),0)</f>
        <v>0</v>
      </c>
      <c r="AB105" s="28">
        <f>IFERROR(VLOOKUP(A105,#REF!,4,0),0)</f>
        <v>0</v>
      </c>
      <c r="AC105" s="28">
        <f>IFERROR(VLOOKUP(A105,#REF!,4,0),0)</f>
        <v>0</v>
      </c>
      <c r="AD105" s="28">
        <f>IFERROR(VLOOKUP(A105,#REF!,11,0),0)</f>
        <v>0</v>
      </c>
      <c r="AE105" s="305">
        <f>AK105-AD105</f>
        <v>0</v>
      </c>
      <c r="AF105" s="41">
        <f t="shared" si="73"/>
        <v>0</v>
      </c>
      <c r="AG105" s="314">
        <v>0.90040004514237415</v>
      </c>
      <c r="AH105" s="41">
        <f t="shared" si="74"/>
        <v>-0.90040004514237415</v>
      </c>
      <c r="AI105" s="29">
        <f t="shared" si="102"/>
        <v>0</v>
      </c>
      <c r="AJ105" s="29">
        <f>IFERROR((VLOOKUP(A105,#REF!,9,0)),0)</f>
        <v>0</v>
      </c>
      <c r="AK105" s="29">
        <f>SUM(Z105:AB105)</f>
        <v>0</v>
      </c>
      <c r="AL105" s="25">
        <f t="shared" si="90"/>
        <v>0</v>
      </c>
      <c r="AM105" s="26">
        <v>0.8409107830757514</v>
      </c>
      <c r="AN105" s="25">
        <f t="shared" ref="AN105:AN139" si="105">AL105-AM105</f>
        <v>-0.8409107830757514</v>
      </c>
      <c r="AO105" s="79">
        <f t="shared" si="103"/>
        <v>0</v>
      </c>
    </row>
    <row r="106" spans="1:44" ht="75">
      <c r="A106" s="150" t="s">
        <v>42</v>
      </c>
      <c r="B106" s="150"/>
      <c r="C106" s="150" t="s">
        <v>359</v>
      </c>
      <c r="D106" s="151" t="s">
        <v>255</v>
      </c>
      <c r="E106" s="151" t="s">
        <v>1</v>
      </c>
      <c r="F106" s="151"/>
      <c r="G106" s="169">
        <f>G107+G108</f>
        <v>3251062283</v>
      </c>
      <c r="H106" s="169"/>
      <c r="I106" s="169">
        <f t="shared" ref="I106:M106" si="106">I107+I108</f>
        <v>3251062283</v>
      </c>
      <c r="J106" s="169">
        <f t="shared" si="106"/>
        <v>183672539.6720565</v>
      </c>
      <c r="K106" s="169">
        <f t="shared" si="106"/>
        <v>169743550.60960948</v>
      </c>
      <c r="L106" s="169">
        <f t="shared" si="106"/>
        <v>169697351.60960948</v>
      </c>
      <c r="M106" s="169">
        <f t="shared" si="106"/>
        <v>183626340.6720565</v>
      </c>
      <c r="N106" s="169">
        <f t="shared" si="78"/>
        <v>3420805833.6096096</v>
      </c>
      <c r="O106" s="170">
        <f t="shared" si="86"/>
        <v>1.0522117190732423</v>
      </c>
      <c r="P106" s="76">
        <f t="shared" ref="P106" si="107">P107+P108</f>
        <v>0</v>
      </c>
      <c r="Q106" s="74">
        <f t="shared" si="87"/>
        <v>0</v>
      </c>
      <c r="R106" s="75">
        <v>1.0098041051863786</v>
      </c>
      <c r="S106" s="75">
        <f t="shared" si="99"/>
        <v>-1.0098041051863786</v>
      </c>
      <c r="T106" s="78">
        <f t="shared" si="100"/>
        <v>0</v>
      </c>
      <c r="U106" s="83">
        <f t="shared" ref="U106" si="108">U107+U108</f>
        <v>0</v>
      </c>
      <c r="V106" s="78">
        <f t="shared" si="89"/>
        <v>0</v>
      </c>
      <c r="W106" s="78">
        <v>1.0097764389861736</v>
      </c>
      <c r="X106" s="75">
        <f t="shared" si="104"/>
        <v>-1.0097764389861736</v>
      </c>
      <c r="Y106" s="74">
        <f t="shared" si="101"/>
        <v>0</v>
      </c>
      <c r="Z106" s="76">
        <f t="shared" ref="Z106:AE106" si="109">Z107+Z108</f>
        <v>0</v>
      </c>
      <c r="AA106" s="76">
        <f t="shared" si="109"/>
        <v>0</v>
      </c>
      <c r="AB106" s="76">
        <f t="shared" si="109"/>
        <v>0</v>
      </c>
      <c r="AC106" s="76">
        <f t="shared" si="109"/>
        <v>0</v>
      </c>
      <c r="AD106" s="76">
        <f t="shared" si="109"/>
        <v>31694236.23</v>
      </c>
      <c r="AE106" s="76">
        <f t="shared" si="109"/>
        <v>-31694236.23</v>
      </c>
      <c r="AF106" s="77">
        <f t="shared" si="73"/>
        <v>-9.7488862012060085E-3</v>
      </c>
      <c r="AG106" s="238">
        <v>0.93747850675058875</v>
      </c>
      <c r="AH106" s="77">
        <f t="shared" si="74"/>
        <v>-0.9472273929517947</v>
      </c>
      <c r="AI106" s="76">
        <f t="shared" si="102"/>
        <v>-31694236.23</v>
      </c>
      <c r="AJ106" s="76">
        <f t="shared" ref="AJ106" si="110">AJ107+AJ108</f>
        <v>0</v>
      </c>
      <c r="AK106" s="76">
        <f t="shared" ref="AK106" si="111">AK107+AK108</f>
        <v>0</v>
      </c>
      <c r="AL106" s="74">
        <f t="shared" si="90"/>
        <v>0</v>
      </c>
      <c r="AM106" s="77">
        <v>0.89728426163467634</v>
      </c>
      <c r="AN106" s="74">
        <f t="shared" si="105"/>
        <v>-0.89728426163467634</v>
      </c>
      <c r="AO106" s="87">
        <f t="shared" si="103"/>
        <v>-9.2651374476160984E-3</v>
      </c>
    </row>
    <row r="107" spans="1:44" ht="34.5">
      <c r="A107" s="177" t="s">
        <v>42</v>
      </c>
      <c r="B107" s="177"/>
      <c r="C107" s="177" t="s">
        <v>177</v>
      </c>
      <c r="D107" s="178" t="s">
        <v>254</v>
      </c>
      <c r="E107" s="178" t="s">
        <v>1</v>
      </c>
      <c r="F107" s="178"/>
      <c r="G107" s="179">
        <f>SUM(G109:G141)+SUM(G149:G162)+SUM(G174:G177)</f>
        <v>1711285730</v>
      </c>
      <c r="H107" s="179"/>
      <c r="I107" s="179">
        <f t="shared" ref="I107:M107" si="112">SUM(I109:I141)+SUM(I149:I162)+SUM(I174:I177)</f>
        <v>1711285730</v>
      </c>
      <c r="J107" s="179">
        <f t="shared" si="112"/>
        <v>132756288.33667424</v>
      </c>
      <c r="K107" s="179">
        <f t="shared" si="112"/>
        <v>124114177.40827882</v>
      </c>
      <c r="L107" s="179">
        <f t="shared" si="112"/>
        <v>124114177.40827882</v>
      </c>
      <c r="M107" s="179">
        <f t="shared" si="112"/>
        <v>132756288.33667424</v>
      </c>
      <c r="N107" s="179">
        <f t="shared" si="78"/>
        <v>1835399907.4082789</v>
      </c>
      <c r="O107" s="180">
        <f t="shared" si="86"/>
        <v>1.0725268581584437</v>
      </c>
      <c r="P107" s="39">
        <f t="shared" ref="P107" si="113">SUM(P109:P141)+SUM(P149:P162)+SUM(P174:P177)</f>
        <v>0</v>
      </c>
      <c r="Q107" s="37">
        <f t="shared" si="87"/>
        <v>0</v>
      </c>
      <c r="R107" s="306">
        <v>1.0197722322852538</v>
      </c>
      <c r="S107" s="306">
        <f t="shared" si="99"/>
        <v>-1.0197722322852538</v>
      </c>
      <c r="T107" s="307">
        <f t="shared" si="100"/>
        <v>0</v>
      </c>
      <c r="U107" s="308">
        <f t="shared" ref="U107" si="114">SUM(U109:U141)+SUM(U149:U162)+SUM(U174:U177)</f>
        <v>0</v>
      </c>
      <c r="V107" s="307">
        <f t="shared" si="89"/>
        <v>0</v>
      </c>
      <c r="W107" s="307">
        <v>1.0197722322852538</v>
      </c>
      <c r="X107" s="306">
        <f t="shared" si="104"/>
        <v>-1.0197722322852538</v>
      </c>
      <c r="Y107" s="37">
        <f t="shared" si="101"/>
        <v>0</v>
      </c>
      <c r="Z107" s="39">
        <f t="shared" ref="Z107:AE107" si="115">SUM(Z109:Z141)+SUM(Z149:Z162)+SUM(Z174:Z177)</f>
        <v>0</v>
      </c>
      <c r="AA107" s="39">
        <f t="shared" si="115"/>
        <v>0</v>
      </c>
      <c r="AB107" s="39">
        <f t="shared" si="115"/>
        <v>0</v>
      </c>
      <c r="AC107" s="39">
        <f t="shared" si="115"/>
        <v>0</v>
      </c>
      <c r="AD107" s="39">
        <f t="shared" si="115"/>
        <v>0</v>
      </c>
      <c r="AE107" s="39">
        <f t="shared" si="115"/>
        <v>0</v>
      </c>
      <c r="AF107" s="40">
        <f t="shared" si="73"/>
        <v>0</v>
      </c>
      <c r="AG107" s="239">
        <v>0.94998829407056407</v>
      </c>
      <c r="AH107" s="40">
        <f t="shared" si="74"/>
        <v>-0.94998829407056407</v>
      </c>
      <c r="AI107" s="39">
        <f t="shared" si="102"/>
        <v>0</v>
      </c>
      <c r="AJ107" s="39">
        <f t="shared" ref="AJ107" si="116">SUM(AJ109:AJ141)+SUM(AJ149:AJ162)+SUM(AJ174:AJ177)</f>
        <v>0</v>
      </c>
      <c r="AK107" s="39">
        <f t="shared" ref="AK107" si="117">SUM(AK109:AK141)+SUM(AK149:AK162)+SUM(AK174:AK177)</f>
        <v>0</v>
      </c>
      <c r="AL107" s="37">
        <f t="shared" si="90"/>
        <v>0</v>
      </c>
      <c r="AM107" s="37">
        <v>0.90352748266065419</v>
      </c>
      <c r="AN107" s="37">
        <f t="shared" si="105"/>
        <v>-0.90352748266065419</v>
      </c>
      <c r="AO107" s="229">
        <f t="shared" si="103"/>
        <v>0</v>
      </c>
    </row>
    <row r="108" spans="1:44" ht="19.5">
      <c r="A108" s="177" t="s">
        <v>42</v>
      </c>
      <c r="B108" s="177"/>
      <c r="C108" s="177" t="s">
        <v>178</v>
      </c>
      <c r="D108" s="178" t="s">
        <v>256</v>
      </c>
      <c r="E108" s="178" t="s">
        <v>1</v>
      </c>
      <c r="F108" s="178"/>
      <c r="G108" s="179">
        <f>SUM(G142:G148)+SUM(G163:G173)+G178</f>
        <v>1539776553</v>
      </c>
      <c r="H108" s="179"/>
      <c r="I108" s="179">
        <f t="shared" ref="I108:M108" si="118">SUM(I142:I148)+SUM(I163:I173)+I178</f>
        <v>1539776553</v>
      </c>
      <c r="J108" s="179">
        <f t="shared" si="118"/>
        <v>50916251.335382268</v>
      </c>
      <c r="K108" s="179">
        <f t="shared" si="118"/>
        <v>45629373.201330669</v>
      </c>
      <c r="L108" s="179">
        <f t="shared" si="118"/>
        <v>45583174.201330669</v>
      </c>
      <c r="M108" s="179">
        <f t="shared" si="118"/>
        <v>50870052.335382268</v>
      </c>
      <c r="N108" s="179">
        <f t="shared" si="78"/>
        <v>1585405926.2013307</v>
      </c>
      <c r="O108" s="180">
        <f t="shared" si="86"/>
        <v>1.0296337628420367</v>
      </c>
      <c r="P108" s="39">
        <f t="shared" ref="P108" si="119">SUM(P142:P148)+SUM(P163:P173)+P178</f>
        <v>0</v>
      </c>
      <c r="Q108" s="37">
        <f t="shared" si="87"/>
        <v>0</v>
      </c>
      <c r="R108" s="38">
        <v>0.9987256707045078</v>
      </c>
      <c r="S108" s="38">
        <f t="shared" si="99"/>
        <v>-0.9987256707045078</v>
      </c>
      <c r="T108" s="37">
        <f t="shared" si="100"/>
        <v>0</v>
      </c>
      <c r="U108" s="39">
        <f t="shared" ref="U108" si="120">SUM(U142:U148)+SUM(U163:U173)+U178</f>
        <v>0</v>
      </c>
      <c r="V108" s="37">
        <f t="shared" si="89"/>
        <v>0</v>
      </c>
      <c r="W108" s="40">
        <v>0.99866725668344436</v>
      </c>
      <c r="X108" s="38">
        <f t="shared" si="104"/>
        <v>-0.99866725668344436</v>
      </c>
      <c r="Y108" s="37">
        <f t="shared" si="101"/>
        <v>0</v>
      </c>
      <c r="Z108" s="39">
        <f t="shared" ref="Z108:AE108" si="121">SUM(Z142:Z148)+SUM(Z163:Z173)+Z178</f>
        <v>0</v>
      </c>
      <c r="AA108" s="39">
        <f t="shared" si="121"/>
        <v>0</v>
      </c>
      <c r="AB108" s="39">
        <f t="shared" si="121"/>
        <v>0</v>
      </c>
      <c r="AC108" s="39">
        <f t="shared" si="121"/>
        <v>0</v>
      </c>
      <c r="AD108" s="39">
        <f t="shared" si="121"/>
        <v>31694236.23</v>
      </c>
      <c r="AE108" s="39">
        <f t="shared" si="121"/>
        <v>-31694236.23</v>
      </c>
      <c r="AF108" s="40">
        <f t="shared" si="73"/>
        <v>-2.0583659472050684E-2</v>
      </c>
      <c r="AG108" s="239">
        <v>0.92357530729979898</v>
      </c>
      <c r="AH108" s="40">
        <f t="shared" si="74"/>
        <v>-0.94415896677184963</v>
      </c>
      <c r="AI108" s="39">
        <f t="shared" si="102"/>
        <v>-31694236.23</v>
      </c>
      <c r="AJ108" s="39">
        <f t="shared" ref="AJ108" si="122">SUM(AJ142:AJ148)+SUM(AJ163:AJ173)+AJ178</f>
        <v>0</v>
      </c>
      <c r="AK108" s="39">
        <f t="shared" ref="AK108" si="123">SUM(AK142:AK148)+SUM(AK163:AK173)+AK178</f>
        <v>0</v>
      </c>
      <c r="AL108" s="37">
        <f t="shared" si="90"/>
        <v>0</v>
      </c>
      <c r="AM108" s="37">
        <v>0.89034563470846662</v>
      </c>
      <c r="AN108" s="37">
        <f t="shared" si="105"/>
        <v>-0.89034563470846662</v>
      </c>
      <c r="AO108" s="229">
        <f t="shared" si="103"/>
        <v>-1.9991243697404439E-2</v>
      </c>
    </row>
    <row r="109" spans="1:44" s="182" customFormat="1" ht="132" outlineLevel="1">
      <c r="A109" s="6" t="s">
        <v>484</v>
      </c>
      <c r="B109" s="267"/>
      <c r="C109" s="6" t="s">
        <v>180</v>
      </c>
      <c r="D109" s="7" t="s">
        <v>254</v>
      </c>
      <c r="E109" s="7" t="s">
        <v>244</v>
      </c>
      <c r="F109" s="7">
        <f>VLOOKUP(A109,Akt_apakšakt_pēcuzraudzība!A:F,6,0)</f>
        <v>5</v>
      </c>
      <c r="G109" s="158">
        <v>115844726</v>
      </c>
      <c r="H109" s="158"/>
      <c r="I109" s="158">
        <v>115844726</v>
      </c>
      <c r="J109" s="265">
        <v>26553485</v>
      </c>
      <c r="K109" s="181">
        <v>22838179</v>
      </c>
      <c r="L109" s="181">
        <v>22838179</v>
      </c>
      <c r="M109" s="181">
        <v>26553485</v>
      </c>
      <c r="N109" s="155">
        <f t="shared" si="78"/>
        <v>138682905</v>
      </c>
      <c r="O109" s="156">
        <f t="shared" si="86"/>
        <v>1.1971447452860307</v>
      </c>
      <c r="P109" s="48">
        <f>IFERROR(VLOOKUP(A109,#REF!,4,0),0)</f>
        <v>0</v>
      </c>
      <c r="Q109" s="23">
        <f t="shared" si="87"/>
        <v>0</v>
      </c>
      <c r="R109" s="25">
        <v>1.1797256052036413</v>
      </c>
      <c r="S109" s="23">
        <f t="shared" si="99"/>
        <v>-1.1797256052036413</v>
      </c>
      <c r="T109" s="23">
        <f t="shared" si="100"/>
        <v>0</v>
      </c>
      <c r="U109" s="28">
        <f>IFERROR(VLOOKUP(A109,#REF!,4,0),0)</f>
        <v>0</v>
      </c>
      <c r="V109" s="25">
        <f t="shared" si="89"/>
        <v>0</v>
      </c>
      <c r="W109" s="25">
        <v>1.1797256052036413</v>
      </c>
      <c r="X109" s="25">
        <f t="shared" si="104"/>
        <v>-1.1797256052036413</v>
      </c>
      <c r="Y109" s="25">
        <f t="shared" si="101"/>
        <v>0</v>
      </c>
      <c r="Z109" s="28">
        <f>IFERROR(VLOOKUP(A109,#REF!,7,0),0)</f>
        <v>0</v>
      </c>
      <c r="AA109" s="28">
        <f>IFERROR(VLOOKUP(A109,#REF!,8,0),0)</f>
        <v>0</v>
      </c>
      <c r="AB109" s="28">
        <f>IFERROR(VLOOKUP(A109,#REF!,4,0),0)</f>
        <v>0</v>
      </c>
      <c r="AC109" s="28">
        <f>IFERROR(VLOOKUP(A109,#REF!,4,0),0)</f>
        <v>0</v>
      </c>
      <c r="AD109" s="28">
        <f>IFERROR(VLOOKUP(A109,#REF!,11,0),0)</f>
        <v>0</v>
      </c>
      <c r="AE109" s="28">
        <f t="shared" ref="AE109:AE148" si="124">AK109-AD109</f>
        <v>0</v>
      </c>
      <c r="AF109" s="25">
        <f t="shared" si="73"/>
        <v>0</v>
      </c>
      <c r="AG109" s="235">
        <v>0.82437741688818866</v>
      </c>
      <c r="AH109" s="25">
        <f t="shared" si="74"/>
        <v>-0.82437741688818866</v>
      </c>
      <c r="AI109" s="29">
        <f t="shared" si="102"/>
        <v>0</v>
      </c>
      <c r="AJ109" s="29">
        <f>IFERROR((VLOOKUP(A109,#REF!,9,0)),0)</f>
        <v>0</v>
      </c>
      <c r="AK109" s="29">
        <f t="shared" ref="AK109:AK148" si="125">SUM(Z109:AB109)</f>
        <v>0</v>
      </c>
      <c r="AL109" s="25">
        <f t="shared" si="90"/>
        <v>0</v>
      </c>
      <c r="AM109" s="25">
        <v>0.66756231768375873</v>
      </c>
      <c r="AN109" s="25">
        <f t="shared" si="105"/>
        <v>-0.66756231768375873</v>
      </c>
      <c r="AO109" s="79">
        <f t="shared" si="103"/>
        <v>0</v>
      </c>
      <c r="AP109" s="122"/>
      <c r="AQ109" s="122"/>
      <c r="AR109" s="122"/>
    </row>
    <row r="110" spans="1:44" s="182" customFormat="1" ht="115.5" outlineLevel="1">
      <c r="A110" s="6" t="s">
        <v>403</v>
      </c>
      <c r="B110" s="6"/>
      <c r="C110" s="6" t="s">
        <v>181</v>
      </c>
      <c r="D110" s="7" t="s">
        <v>254</v>
      </c>
      <c r="E110" s="7" t="s">
        <v>244</v>
      </c>
      <c r="F110" s="7">
        <f>VLOOKUP(A110,Akt_apakšakt_pēcuzraudzība!A:F,6,0)</f>
        <v>5</v>
      </c>
      <c r="G110" s="158">
        <v>2800255</v>
      </c>
      <c r="H110" s="158"/>
      <c r="I110" s="158">
        <v>2800255</v>
      </c>
      <c r="J110" s="154">
        <v>0</v>
      </c>
      <c r="K110" s="154">
        <v>0</v>
      </c>
      <c r="L110" s="154"/>
      <c r="M110" s="154"/>
      <c r="N110" s="155">
        <f t="shared" si="78"/>
        <v>2800255</v>
      </c>
      <c r="O110" s="156">
        <f t="shared" si="86"/>
        <v>1</v>
      </c>
      <c r="P110" s="48">
        <f>IFERROR(VLOOKUP(A110,#REF!,4,0),0)</f>
        <v>0</v>
      </c>
      <c r="Q110" s="23">
        <f t="shared" si="87"/>
        <v>0</v>
      </c>
      <c r="R110" s="25">
        <v>0.89341917432519535</v>
      </c>
      <c r="S110" s="23">
        <f t="shared" si="99"/>
        <v>-0.89341917432519535</v>
      </c>
      <c r="T110" s="23">
        <f t="shared" si="100"/>
        <v>0</v>
      </c>
      <c r="U110" s="28">
        <f>IFERROR(VLOOKUP(A110,#REF!,4,0),0)</f>
        <v>0</v>
      </c>
      <c r="V110" s="25">
        <f t="shared" si="89"/>
        <v>0</v>
      </c>
      <c r="W110" s="25">
        <v>0.89341917432519535</v>
      </c>
      <c r="X110" s="25">
        <f t="shared" si="104"/>
        <v>-0.89341917432519535</v>
      </c>
      <c r="Y110" s="25">
        <f t="shared" si="101"/>
        <v>0</v>
      </c>
      <c r="Z110" s="28">
        <f>IFERROR(VLOOKUP(A110,#REF!,7,0),0)</f>
        <v>0</v>
      </c>
      <c r="AA110" s="28">
        <f>IFERROR(VLOOKUP(A110,#REF!,8,0),0)</f>
        <v>0</v>
      </c>
      <c r="AB110" s="28">
        <f>IFERROR(VLOOKUP(A110,#REF!,4,0),0)</f>
        <v>0</v>
      </c>
      <c r="AC110" s="28">
        <f>IFERROR(VLOOKUP(A110,#REF!,4,0),0)</f>
        <v>0</v>
      </c>
      <c r="AD110" s="28">
        <f>IFERROR(VLOOKUP(A110,#REF!,11,0),0)</f>
        <v>0</v>
      </c>
      <c r="AE110" s="28">
        <f t="shared" si="124"/>
        <v>0</v>
      </c>
      <c r="AF110" s="25">
        <f t="shared" si="73"/>
        <v>0</v>
      </c>
      <c r="AG110" s="235">
        <v>0.89341917432519546</v>
      </c>
      <c r="AH110" s="25">
        <f t="shared" si="74"/>
        <v>-0.89341917432519546</v>
      </c>
      <c r="AI110" s="29">
        <f t="shared" si="102"/>
        <v>0</v>
      </c>
      <c r="AJ110" s="29">
        <f>IFERROR((VLOOKUP(A110,#REF!,9,0)),0)</f>
        <v>0</v>
      </c>
      <c r="AK110" s="29">
        <f t="shared" si="125"/>
        <v>0</v>
      </c>
      <c r="AL110" s="25">
        <f t="shared" si="90"/>
        <v>0</v>
      </c>
      <c r="AM110" s="25">
        <v>0.89341917432519546</v>
      </c>
      <c r="AN110" s="25">
        <f>AL110-AM110</f>
        <v>-0.89341917432519546</v>
      </c>
      <c r="AO110" s="79">
        <f t="shared" si="103"/>
        <v>0</v>
      </c>
      <c r="AP110" s="122"/>
      <c r="AQ110" s="122"/>
      <c r="AR110" s="122"/>
    </row>
    <row r="111" spans="1:44" s="182" customFormat="1" ht="247.5" outlineLevel="1">
      <c r="A111" s="6" t="s">
        <v>407</v>
      </c>
      <c r="B111" s="6"/>
      <c r="C111" s="6" t="s">
        <v>183</v>
      </c>
      <c r="D111" s="7" t="s">
        <v>254</v>
      </c>
      <c r="E111" s="7" t="s">
        <v>244</v>
      </c>
      <c r="F111" s="7">
        <f>VLOOKUP(A111,Akt_apakšakt_pēcuzraudzība!A:F,6,0)</f>
        <v>5</v>
      </c>
      <c r="G111" s="158">
        <v>121476779</v>
      </c>
      <c r="H111" s="158"/>
      <c r="I111" s="158">
        <v>121476779</v>
      </c>
      <c r="J111" s="154">
        <v>0</v>
      </c>
      <c r="K111" s="154">
        <v>0</v>
      </c>
      <c r="L111" s="154"/>
      <c r="M111" s="154"/>
      <c r="N111" s="155">
        <f t="shared" si="78"/>
        <v>121476779</v>
      </c>
      <c r="O111" s="156">
        <f t="shared" si="86"/>
        <v>1</v>
      </c>
      <c r="P111" s="48">
        <f>IFERROR(VLOOKUP(A111,#REF!,4,0),0)</f>
        <v>0</v>
      </c>
      <c r="Q111" s="23">
        <f t="shared" si="87"/>
        <v>0</v>
      </c>
      <c r="R111" s="25">
        <v>0.9949001153545568</v>
      </c>
      <c r="S111" s="23">
        <f t="shared" si="99"/>
        <v>-0.9949001153545568</v>
      </c>
      <c r="T111" s="23">
        <f t="shared" si="100"/>
        <v>0</v>
      </c>
      <c r="U111" s="28">
        <f>IFERROR(VLOOKUP(A111,#REF!,4,0),0)</f>
        <v>0</v>
      </c>
      <c r="V111" s="25">
        <f t="shared" si="89"/>
        <v>0</v>
      </c>
      <c r="W111" s="25">
        <v>0.9949001153545568</v>
      </c>
      <c r="X111" s="25">
        <f t="shared" si="104"/>
        <v>-0.9949001153545568</v>
      </c>
      <c r="Y111" s="25">
        <f t="shared" si="101"/>
        <v>0</v>
      </c>
      <c r="Z111" s="28">
        <f>IFERROR(VLOOKUP(A111,#REF!,7,0),0)</f>
        <v>0</v>
      </c>
      <c r="AA111" s="28">
        <f>IFERROR(VLOOKUP(A111,#REF!,8,0),0)</f>
        <v>0</v>
      </c>
      <c r="AB111" s="28">
        <f>IFERROR(VLOOKUP(A111,#REF!,4,0),0)</f>
        <v>0</v>
      </c>
      <c r="AC111" s="28">
        <f>IFERROR(VLOOKUP(A111,#REF!,4,0),0)</f>
        <v>0</v>
      </c>
      <c r="AD111" s="28">
        <f>IFERROR(VLOOKUP(A111,#REF!,11,0),0)</f>
        <v>0</v>
      </c>
      <c r="AE111" s="28">
        <f t="shared" si="124"/>
        <v>0</v>
      </c>
      <c r="AF111" s="25">
        <f t="shared" si="73"/>
        <v>0</v>
      </c>
      <c r="AG111" s="235">
        <v>0.94879829979686903</v>
      </c>
      <c r="AH111" s="25">
        <f t="shared" si="74"/>
        <v>-0.94879829979686903</v>
      </c>
      <c r="AI111" s="29">
        <f t="shared" si="102"/>
        <v>0</v>
      </c>
      <c r="AJ111" s="29">
        <f>IFERROR((VLOOKUP(A111,#REF!,9,0)),0)</f>
        <v>0</v>
      </c>
      <c r="AK111" s="29">
        <f t="shared" si="125"/>
        <v>0</v>
      </c>
      <c r="AL111" s="25">
        <f t="shared" si="90"/>
        <v>0</v>
      </c>
      <c r="AM111" s="25">
        <v>0.90308372573823337</v>
      </c>
      <c r="AN111" s="25">
        <f t="shared" si="105"/>
        <v>-0.90308372573823337</v>
      </c>
      <c r="AO111" s="79">
        <f t="shared" si="103"/>
        <v>0</v>
      </c>
      <c r="AP111" s="122"/>
      <c r="AQ111" s="122"/>
      <c r="AR111" s="122"/>
    </row>
    <row r="112" spans="1:44" s="182" customFormat="1" ht="82.5" outlineLevel="1">
      <c r="A112" s="6" t="s">
        <v>46</v>
      </c>
      <c r="B112" s="6"/>
      <c r="C112" s="6" t="s">
        <v>184</v>
      </c>
      <c r="D112" s="7" t="s">
        <v>29</v>
      </c>
      <c r="E112" s="7" t="s">
        <v>244</v>
      </c>
      <c r="F112" s="7" t="e">
        <f>VLOOKUP(A112,Akt_apakšakt_pēcuzraudzība!A:F,6,0)</f>
        <v>#N/A</v>
      </c>
      <c r="G112" s="158">
        <v>0</v>
      </c>
      <c r="H112" s="158"/>
      <c r="I112" s="158">
        <v>0</v>
      </c>
      <c r="J112" s="154">
        <v>0</v>
      </c>
      <c r="K112" s="154">
        <v>0</v>
      </c>
      <c r="L112" s="154"/>
      <c r="M112" s="154"/>
      <c r="N112" s="155">
        <f t="shared" si="78"/>
        <v>0</v>
      </c>
      <c r="O112" s="156">
        <v>0</v>
      </c>
      <c r="P112" s="48">
        <f>IFERROR(VLOOKUP(A112,#REF!,4,0),0)</f>
        <v>0</v>
      </c>
      <c r="Q112" s="23">
        <v>0</v>
      </c>
      <c r="R112" s="25">
        <v>0</v>
      </c>
      <c r="S112" s="23">
        <f t="shared" si="99"/>
        <v>0</v>
      </c>
      <c r="T112" s="23">
        <v>0</v>
      </c>
      <c r="U112" s="28">
        <f>IFERROR(VLOOKUP(A112,#REF!,4,0),0)</f>
        <v>0</v>
      </c>
      <c r="V112" s="25">
        <v>0</v>
      </c>
      <c r="W112" s="25">
        <v>0</v>
      </c>
      <c r="X112" s="25">
        <f t="shared" si="104"/>
        <v>0</v>
      </c>
      <c r="Y112" s="81">
        <v>0</v>
      </c>
      <c r="Z112" s="28">
        <f>IFERROR(VLOOKUP(A112,#REF!,7,0),0)</f>
        <v>0</v>
      </c>
      <c r="AA112" s="28">
        <f>IFERROR(VLOOKUP(A112,#REF!,8,0),0)</f>
        <v>0</v>
      </c>
      <c r="AB112" s="28">
        <f>IFERROR(VLOOKUP(A112,#REF!,4,0),0)</f>
        <v>0</v>
      </c>
      <c r="AC112" s="28">
        <f>IFERROR(VLOOKUP(A112,#REF!,4,0),0)</f>
        <v>0</v>
      </c>
      <c r="AD112" s="28">
        <f>IFERROR(VLOOKUP(A112,#REF!,11,0),0)</f>
        <v>0</v>
      </c>
      <c r="AE112" s="28">
        <f t="shared" si="124"/>
        <v>0</v>
      </c>
      <c r="AF112" s="25">
        <f t="shared" si="73"/>
        <v>0</v>
      </c>
      <c r="AG112" s="235">
        <v>0</v>
      </c>
      <c r="AH112" s="25">
        <f t="shared" si="74"/>
        <v>0</v>
      </c>
      <c r="AI112" s="29">
        <f t="shared" si="102"/>
        <v>0</v>
      </c>
      <c r="AJ112" s="29">
        <f>IFERROR((VLOOKUP(A112,#REF!,9,0)),0)</f>
        <v>0</v>
      </c>
      <c r="AK112" s="29">
        <f t="shared" si="125"/>
        <v>0</v>
      </c>
      <c r="AL112" s="25">
        <v>0</v>
      </c>
      <c r="AM112" s="25">
        <v>0</v>
      </c>
      <c r="AN112" s="25">
        <f t="shared" si="105"/>
        <v>0</v>
      </c>
      <c r="AO112" s="79">
        <f t="shared" si="103"/>
        <v>0</v>
      </c>
      <c r="AP112" s="122"/>
      <c r="AQ112" s="122"/>
      <c r="AR112" s="122"/>
    </row>
    <row r="113" spans="1:44" s="182" customFormat="1" ht="118.5" outlineLevel="1">
      <c r="A113" s="6" t="s">
        <v>422</v>
      </c>
      <c r="B113" s="6"/>
      <c r="C113" s="6" t="s">
        <v>307</v>
      </c>
      <c r="D113" s="7" t="s">
        <v>254</v>
      </c>
      <c r="E113" s="7" t="s">
        <v>244</v>
      </c>
      <c r="F113" s="7">
        <f>VLOOKUP(A113,Akt_apakšakt_pēcuzraudzība!A:F,6,0)</f>
        <v>5</v>
      </c>
      <c r="G113" s="183">
        <v>25675942</v>
      </c>
      <c r="H113" s="183"/>
      <c r="I113" s="183">
        <v>25675942</v>
      </c>
      <c r="J113" s="154">
        <v>0</v>
      </c>
      <c r="K113" s="154">
        <v>0</v>
      </c>
      <c r="L113" s="154"/>
      <c r="M113" s="154"/>
      <c r="N113" s="155">
        <f t="shared" si="78"/>
        <v>25675942</v>
      </c>
      <c r="O113" s="156">
        <f t="shared" ref="O113:O119" si="126">N113/I113</f>
        <v>1</v>
      </c>
      <c r="P113" s="48">
        <f>IFERROR(VLOOKUP(A113,#REF!,4,0),0)</f>
        <v>0</v>
      </c>
      <c r="Q113" s="23">
        <f t="shared" ref="Q113:Q119" si="127">P113/I113</f>
        <v>0</v>
      </c>
      <c r="R113" s="25">
        <v>0.98207869335426912</v>
      </c>
      <c r="S113" s="23">
        <f t="shared" si="99"/>
        <v>-0.98207869335426912</v>
      </c>
      <c r="T113" s="23">
        <f t="shared" ref="T113:T119" si="128">P113/N113</f>
        <v>0</v>
      </c>
      <c r="U113" s="28">
        <f>IFERROR(VLOOKUP(A113,#REF!,4,0),0)</f>
        <v>0</v>
      </c>
      <c r="V113" s="25">
        <f t="shared" ref="V113:V119" si="129">U113/I113</f>
        <v>0</v>
      </c>
      <c r="W113" s="25">
        <v>0.98207869335426912</v>
      </c>
      <c r="X113" s="25">
        <f t="shared" si="104"/>
        <v>-0.98207869335426912</v>
      </c>
      <c r="Y113" s="25">
        <f t="shared" ref="Y113:Y119" si="130">U113/N113</f>
        <v>0</v>
      </c>
      <c r="Z113" s="28">
        <f>IFERROR(VLOOKUP(A113,#REF!,7,0),0)</f>
        <v>0</v>
      </c>
      <c r="AA113" s="28">
        <f>IFERROR(VLOOKUP(A113,#REF!,8,0),0)</f>
        <v>0</v>
      </c>
      <c r="AB113" s="28">
        <f>IFERROR(VLOOKUP(A113,#REF!,4,0),0)</f>
        <v>0</v>
      </c>
      <c r="AC113" s="28">
        <f>IFERROR(VLOOKUP(A113,#REF!,4,0),0)</f>
        <v>0</v>
      </c>
      <c r="AD113" s="28">
        <f>IFERROR(VLOOKUP(A113,#REF!,11,0),0)</f>
        <v>0</v>
      </c>
      <c r="AE113" s="28">
        <f t="shared" si="124"/>
        <v>0</v>
      </c>
      <c r="AF113" s="25">
        <f t="shared" si="73"/>
        <v>0</v>
      </c>
      <c r="AG113" s="235">
        <v>0.96758215141629478</v>
      </c>
      <c r="AH113" s="25">
        <f t="shared" si="74"/>
        <v>-0.96758215141629478</v>
      </c>
      <c r="AI113" s="29">
        <f t="shared" si="102"/>
        <v>0</v>
      </c>
      <c r="AJ113" s="29">
        <f>IFERROR((VLOOKUP(A113,#REF!,9,0)),0)</f>
        <v>0</v>
      </c>
      <c r="AK113" s="29">
        <f t="shared" si="125"/>
        <v>0</v>
      </c>
      <c r="AL113" s="25">
        <f t="shared" ref="AL113:AL119" si="131">AK113/I113</f>
        <v>0</v>
      </c>
      <c r="AM113" s="25">
        <v>0.96966474608799169</v>
      </c>
      <c r="AN113" s="25">
        <f>AL113-AM113</f>
        <v>-0.96966474608799169</v>
      </c>
      <c r="AO113" s="79">
        <f t="shared" si="103"/>
        <v>0</v>
      </c>
      <c r="AP113" s="122"/>
      <c r="AQ113" s="122"/>
      <c r="AR113" s="122"/>
    </row>
    <row r="114" spans="1:44" s="182" customFormat="1" ht="82.5" outlineLevel="1">
      <c r="A114" s="6" t="s">
        <v>408</v>
      </c>
      <c r="B114" s="6"/>
      <c r="C114" s="6" t="s">
        <v>186</v>
      </c>
      <c r="D114" s="7" t="s">
        <v>254</v>
      </c>
      <c r="E114" s="7" t="s">
        <v>244</v>
      </c>
      <c r="F114" s="7">
        <f>VLOOKUP(A114,Akt_apakšakt_pēcuzraudzība!A:F,6,0)</f>
        <v>5</v>
      </c>
      <c r="G114" s="183">
        <v>3168083</v>
      </c>
      <c r="H114" s="183"/>
      <c r="I114" s="183">
        <v>3168083</v>
      </c>
      <c r="J114" s="154">
        <v>0</v>
      </c>
      <c r="K114" s="154">
        <v>0</v>
      </c>
      <c r="L114" s="154"/>
      <c r="M114" s="154"/>
      <c r="N114" s="155">
        <f t="shared" ref="N114:N145" si="132">I114+K114</f>
        <v>3168083</v>
      </c>
      <c r="O114" s="156">
        <f t="shared" si="126"/>
        <v>1</v>
      </c>
      <c r="P114" s="48">
        <f>IFERROR(VLOOKUP(A114,#REF!,4,0),0)</f>
        <v>0</v>
      </c>
      <c r="Q114" s="23">
        <f t="shared" si="127"/>
        <v>0</v>
      </c>
      <c r="R114" s="25">
        <v>0.9868072080182243</v>
      </c>
      <c r="S114" s="23">
        <f t="shared" si="99"/>
        <v>-0.9868072080182243</v>
      </c>
      <c r="T114" s="23">
        <f t="shared" si="128"/>
        <v>0</v>
      </c>
      <c r="U114" s="28">
        <f>IFERROR(VLOOKUP(A114,#REF!,4,0),0)</f>
        <v>0</v>
      </c>
      <c r="V114" s="25">
        <f t="shared" si="129"/>
        <v>0</v>
      </c>
      <c r="W114" s="25">
        <v>0.9868072080182243</v>
      </c>
      <c r="X114" s="25">
        <f t="shared" si="104"/>
        <v>-0.9868072080182243</v>
      </c>
      <c r="Y114" s="25">
        <f t="shared" si="130"/>
        <v>0</v>
      </c>
      <c r="Z114" s="28">
        <f>IFERROR(VLOOKUP(A114,#REF!,7,0),0)</f>
        <v>0</v>
      </c>
      <c r="AA114" s="28">
        <f>IFERROR(VLOOKUP(A114,#REF!,8,0),0)</f>
        <v>0</v>
      </c>
      <c r="AB114" s="28">
        <f>IFERROR(VLOOKUP(A114,#REF!,4,0),0)</f>
        <v>0</v>
      </c>
      <c r="AC114" s="28">
        <f>IFERROR(VLOOKUP(A114,#REF!,4,0),0)</f>
        <v>0</v>
      </c>
      <c r="AD114" s="28">
        <f>IFERROR(VLOOKUP(A114,#REF!,11,0),0)</f>
        <v>0</v>
      </c>
      <c r="AE114" s="28">
        <f t="shared" si="124"/>
        <v>0</v>
      </c>
      <c r="AF114" s="25">
        <f t="shared" si="73"/>
        <v>0</v>
      </c>
      <c r="AG114" s="235">
        <v>0.98680721748767308</v>
      </c>
      <c r="AH114" s="25">
        <f t="shared" si="74"/>
        <v>-0.98680721748767308</v>
      </c>
      <c r="AI114" s="29">
        <f t="shared" si="102"/>
        <v>0</v>
      </c>
      <c r="AJ114" s="29">
        <f>IFERROR((VLOOKUP(A114,#REF!,9,0)),0)</f>
        <v>0</v>
      </c>
      <c r="AK114" s="29">
        <f t="shared" si="125"/>
        <v>0</v>
      </c>
      <c r="AL114" s="25">
        <f t="shared" si="131"/>
        <v>0</v>
      </c>
      <c r="AM114" s="25">
        <v>0.98946520971830609</v>
      </c>
      <c r="AN114" s="25">
        <f t="shared" si="105"/>
        <v>-0.98946520971830609</v>
      </c>
      <c r="AO114" s="79">
        <f t="shared" si="103"/>
        <v>0</v>
      </c>
      <c r="AP114" s="122"/>
      <c r="AQ114" s="122"/>
      <c r="AR114" s="122"/>
    </row>
    <row r="115" spans="1:44" s="182" customFormat="1" ht="82.5" outlineLevel="1">
      <c r="A115" s="6" t="s">
        <v>429</v>
      </c>
      <c r="B115" s="6"/>
      <c r="C115" s="6" t="s">
        <v>308</v>
      </c>
      <c r="D115" s="7" t="s">
        <v>254</v>
      </c>
      <c r="E115" s="7" t="s">
        <v>244</v>
      </c>
      <c r="F115" s="7">
        <f>VLOOKUP(A115,Akt_apakšakt_pēcuzraudzība!A:F,6,0)</f>
        <v>5</v>
      </c>
      <c r="G115" s="183">
        <v>8133181</v>
      </c>
      <c r="H115" s="183"/>
      <c r="I115" s="183">
        <v>8133181</v>
      </c>
      <c r="J115" s="154">
        <v>0</v>
      </c>
      <c r="K115" s="154">
        <v>0</v>
      </c>
      <c r="L115" s="154"/>
      <c r="M115" s="154"/>
      <c r="N115" s="155">
        <f t="shared" si="132"/>
        <v>8133181</v>
      </c>
      <c r="O115" s="156">
        <f t="shared" si="126"/>
        <v>1</v>
      </c>
      <c r="P115" s="48">
        <f>IFERROR(VLOOKUP(A115,#REF!,4,0),0)</f>
        <v>0</v>
      </c>
      <c r="Q115" s="23">
        <f t="shared" si="127"/>
        <v>0</v>
      </c>
      <c r="R115" s="25">
        <v>0.95853229751065416</v>
      </c>
      <c r="S115" s="23">
        <f t="shared" si="99"/>
        <v>-0.95853229751065416</v>
      </c>
      <c r="T115" s="23">
        <f t="shared" si="128"/>
        <v>0</v>
      </c>
      <c r="U115" s="28">
        <f>IFERROR(VLOOKUP(A115,#REF!,4,0),0)</f>
        <v>0</v>
      </c>
      <c r="V115" s="25">
        <f t="shared" si="129"/>
        <v>0</v>
      </c>
      <c r="W115" s="25">
        <v>0.95853229751065416</v>
      </c>
      <c r="X115" s="25">
        <f t="shared" si="104"/>
        <v>-0.95853229751065416</v>
      </c>
      <c r="Y115" s="25">
        <f t="shared" si="130"/>
        <v>0</v>
      </c>
      <c r="Z115" s="28">
        <f>IFERROR(VLOOKUP(A115,#REF!,7,0),0)</f>
        <v>0</v>
      </c>
      <c r="AA115" s="28">
        <f>IFERROR(VLOOKUP(A115,#REF!,8,0),0)</f>
        <v>0</v>
      </c>
      <c r="AB115" s="28">
        <f>IFERROR(VLOOKUP(A115,#REF!,4,0),0)</f>
        <v>0</v>
      </c>
      <c r="AC115" s="28">
        <f>IFERROR(VLOOKUP(A115,#REF!,4,0),0)</f>
        <v>0</v>
      </c>
      <c r="AD115" s="28">
        <f>IFERROR(VLOOKUP(A115,#REF!,11,0),0)</f>
        <v>0</v>
      </c>
      <c r="AE115" s="28">
        <f t="shared" si="124"/>
        <v>0</v>
      </c>
      <c r="AF115" s="25">
        <f t="shared" si="73"/>
        <v>0</v>
      </c>
      <c r="AG115" s="235">
        <v>0.95375561173420331</v>
      </c>
      <c r="AH115" s="25">
        <f t="shared" si="74"/>
        <v>-0.95375561173420331</v>
      </c>
      <c r="AI115" s="29">
        <f t="shared" si="102"/>
        <v>0</v>
      </c>
      <c r="AJ115" s="29">
        <f>IFERROR((VLOOKUP(A115,#REF!,9,0)),0)</f>
        <v>0</v>
      </c>
      <c r="AK115" s="29">
        <f t="shared" si="125"/>
        <v>0</v>
      </c>
      <c r="AL115" s="25">
        <f t="shared" si="131"/>
        <v>0</v>
      </c>
      <c r="AM115" s="25">
        <v>0.95862866202043207</v>
      </c>
      <c r="AN115" s="25">
        <f t="shared" si="105"/>
        <v>-0.95862866202043207</v>
      </c>
      <c r="AO115" s="79">
        <f t="shared" si="103"/>
        <v>0</v>
      </c>
      <c r="AP115" s="122"/>
      <c r="AQ115" s="122"/>
      <c r="AR115" s="122"/>
    </row>
    <row r="116" spans="1:44" s="182" customFormat="1" ht="132" outlineLevel="1">
      <c r="A116" s="6" t="s">
        <v>388</v>
      </c>
      <c r="B116" s="267"/>
      <c r="C116" s="6" t="s">
        <v>187</v>
      </c>
      <c r="D116" s="7" t="s">
        <v>254</v>
      </c>
      <c r="E116" s="7" t="s">
        <v>244</v>
      </c>
      <c r="F116" s="7">
        <f>VLOOKUP(A116,Akt_apakšakt_pēcuzraudzība!A:F,6,0)</f>
        <v>5</v>
      </c>
      <c r="G116" s="183">
        <v>3842036</v>
      </c>
      <c r="H116" s="183"/>
      <c r="I116" s="183">
        <v>3842036</v>
      </c>
      <c r="J116" s="154">
        <v>0</v>
      </c>
      <c r="K116" s="154">
        <v>0</v>
      </c>
      <c r="L116" s="154"/>
      <c r="M116" s="154"/>
      <c r="N116" s="155">
        <f t="shared" si="132"/>
        <v>3842036</v>
      </c>
      <c r="O116" s="156">
        <f t="shared" si="126"/>
        <v>1</v>
      </c>
      <c r="P116" s="48">
        <f>IFERROR(VLOOKUP(A116,#REF!,4,0),0)</f>
        <v>0</v>
      </c>
      <c r="Q116" s="23">
        <f t="shared" si="127"/>
        <v>0</v>
      </c>
      <c r="R116" s="25">
        <v>0.9305309294342895</v>
      </c>
      <c r="S116" s="23">
        <f t="shared" si="99"/>
        <v>-0.9305309294342895</v>
      </c>
      <c r="T116" s="23">
        <f t="shared" si="128"/>
        <v>0</v>
      </c>
      <c r="U116" s="28">
        <f>IFERROR(VLOOKUP(A116,#REF!,4,0),0)</f>
        <v>0</v>
      </c>
      <c r="V116" s="25">
        <f t="shared" si="129"/>
        <v>0</v>
      </c>
      <c r="W116" s="25">
        <v>0.9305309294342895</v>
      </c>
      <c r="X116" s="25">
        <f t="shared" si="104"/>
        <v>-0.9305309294342895</v>
      </c>
      <c r="Y116" s="25">
        <f t="shared" si="130"/>
        <v>0</v>
      </c>
      <c r="Z116" s="28">
        <f>IFERROR(VLOOKUP(A116,#REF!,7,0),0)</f>
        <v>0</v>
      </c>
      <c r="AA116" s="28">
        <f>IFERROR(VLOOKUP(A116,#REF!,8,0),0)</f>
        <v>0</v>
      </c>
      <c r="AB116" s="28">
        <f>IFERROR(VLOOKUP(A116,#REF!,4,0),0)</f>
        <v>0</v>
      </c>
      <c r="AC116" s="28">
        <f>IFERROR(VLOOKUP(A116,#REF!,4,0),0)</f>
        <v>0</v>
      </c>
      <c r="AD116" s="28">
        <f>IFERROR(VLOOKUP(A116,#REF!,11,0),0)</f>
        <v>0</v>
      </c>
      <c r="AE116" s="28">
        <f t="shared" si="124"/>
        <v>0</v>
      </c>
      <c r="AF116" s="25">
        <f t="shared" si="73"/>
        <v>0</v>
      </c>
      <c r="AG116" s="235">
        <v>0.93053094244822288</v>
      </c>
      <c r="AH116" s="25">
        <f t="shared" si="74"/>
        <v>-0.93053094244822288</v>
      </c>
      <c r="AI116" s="29">
        <f t="shared" si="102"/>
        <v>0</v>
      </c>
      <c r="AJ116" s="29">
        <f>IFERROR((VLOOKUP(A116,#REF!,9,0)),0)</f>
        <v>0</v>
      </c>
      <c r="AK116" s="29">
        <f t="shared" si="125"/>
        <v>0</v>
      </c>
      <c r="AL116" s="25">
        <f t="shared" si="131"/>
        <v>0</v>
      </c>
      <c r="AM116" s="25">
        <v>0.97461103435782492</v>
      </c>
      <c r="AN116" s="25">
        <f t="shared" si="105"/>
        <v>-0.97461103435782492</v>
      </c>
      <c r="AO116" s="79">
        <f t="shared" si="103"/>
        <v>0</v>
      </c>
      <c r="AP116" s="122"/>
      <c r="AQ116" s="122"/>
      <c r="AR116" s="122"/>
    </row>
    <row r="117" spans="1:44" s="182" customFormat="1" ht="148.5" outlineLevel="1">
      <c r="A117" s="6" t="s">
        <v>409</v>
      </c>
      <c r="B117" s="6"/>
      <c r="C117" s="6" t="s">
        <v>188</v>
      </c>
      <c r="D117" s="7" t="s">
        <v>254</v>
      </c>
      <c r="E117" s="7" t="s">
        <v>245</v>
      </c>
      <c r="F117" s="7">
        <f>VLOOKUP(A117,Akt_apakšakt_pēcuzraudzība!A:F,6,0)</f>
        <v>5</v>
      </c>
      <c r="G117" s="183">
        <v>636408</v>
      </c>
      <c r="H117" s="183"/>
      <c r="I117" s="183">
        <v>636408</v>
      </c>
      <c r="J117" s="154">
        <v>0</v>
      </c>
      <c r="K117" s="154">
        <v>0</v>
      </c>
      <c r="L117" s="154"/>
      <c r="M117" s="154"/>
      <c r="N117" s="155">
        <f t="shared" si="132"/>
        <v>636408</v>
      </c>
      <c r="O117" s="156">
        <f t="shared" si="126"/>
        <v>1</v>
      </c>
      <c r="P117" s="48">
        <f>IFERROR(VLOOKUP(A117,#REF!,4,0),0)</f>
        <v>0</v>
      </c>
      <c r="Q117" s="23">
        <f t="shared" si="127"/>
        <v>0</v>
      </c>
      <c r="R117" s="25">
        <v>0.97168910510238715</v>
      </c>
      <c r="S117" s="23">
        <f t="shared" si="99"/>
        <v>-0.97168910510238715</v>
      </c>
      <c r="T117" s="23">
        <f t="shared" si="128"/>
        <v>0</v>
      </c>
      <c r="U117" s="28">
        <f>IFERROR(VLOOKUP(A117,#REF!,4,0),0)</f>
        <v>0</v>
      </c>
      <c r="V117" s="25">
        <f t="shared" si="129"/>
        <v>0</v>
      </c>
      <c r="W117" s="25">
        <v>0.97168910510238715</v>
      </c>
      <c r="X117" s="25">
        <f t="shared" si="104"/>
        <v>-0.97168910510238715</v>
      </c>
      <c r="Y117" s="25">
        <f t="shared" si="130"/>
        <v>0</v>
      </c>
      <c r="Z117" s="28">
        <f>IFERROR(VLOOKUP(A117,#REF!,7,0),0)</f>
        <v>0</v>
      </c>
      <c r="AA117" s="28">
        <f>IFERROR(VLOOKUP(A117,#REF!,8,0),0)</f>
        <v>0</v>
      </c>
      <c r="AB117" s="28">
        <f>IFERROR(VLOOKUP(A117,#REF!,4,0),0)</f>
        <v>0</v>
      </c>
      <c r="AC117" s="28">
        <f>IFERROR(VLOOKUP(A117,#REF!,4,0),0)</f>
        <v>0</v>
      </c>
      <c r="AD117" s="28">
        <f>IFERROR(VLOOKUP(A117,#REF!,11,0),0)</f>
        <v>0</v>
      </c>
      <c r="AE117" s="28">
        <f t="shared" si="124"/>
        <v>0</v>
      </c>
      <c r="AF117" s="25">
        <f t="shared" si="73"/>
        <v>0</v>
      </c>
      <c r="AG117" s="235">
        <v>0.97168907367600665</v>
      </c>
      <c r="AH117" s="25">
        <f t="shared" si="74"/>
        <v>-0.97168907367600665</v>
      </c>
      <c r="AI117" s="29">
        <f t="shared" si="102"/>
        <v>0</v>
      </c>
      <c r="AJ117" s="29">
        <f>IFERROR((VLOOKUP(A117,#REF!,9,0)),0)</f>
        <v>0</v>
      </c>
      <c r="AK117" s="29">
        <f t="shared" si="125"/>
        <v>0</v>
      </c>
      <c r="AL117" s="25">
        <f t="shared" si="131"/>
        <v>0</v>
      </c>
      <c r="AM117" s="25">
        <v>0.97168907367600665</v>
      </c>
      <c r="AN117" s="25">
        <f t="shared" si="105"/>
        <v>-0.97168907367600665</v>
      </c>
      <c r="AO117" s="79">
        <f t="shared" si="103"/>
        <v>0</v>
      </c>
      <c r="AP117" s="122"/>
      <c r="AQ117" s="122"/>
      <c r="AR117" s="122"/>
    </row>
    <row r="118" spans="1:44" s="182" customFormat="1" ht="99" outlineLevel="1">
      <c r="A118" s="6" t="s">
        <v>48</v>
      </c>
      <c r="B118" s="6"/>
      <c r="C118" s="6" t="s">
        <v>189</v>
      </c>
      <c r="D118" s="7" t="s">
        <v>29</v>
      </c>
      <c r="E118" s="7" t="s">
        <v>245</v>
      </c>
      <c r="F118" s="7">
        <f>VLOOKUP(A118,Akt_apakšakt_pēcuzraudzība!A:F,6,0)</f>
        <v>5</v>
      </c>
      <c r="G118" s="183">
        <v>3054313</v>
      </c>
      <c r="H118" s="183"/>
      <c r="I118" s="183">
        <v>3054313</v>
      </c>
      <c r="J118" s="154">
        <v>0</v>
      </c>
      <c r="K118" s="154">
        <v>0</v>
      </c>
      <c r="L118" s="154"/>
      <c r="M118" s="154"/>
      <c r="N118" s="155">
        <f t="shared" si="132"/>
        <v>3054313</v>
      </c>
      <c r="O118" s="156">
        <f t="shared" si="126"/>
        <v>1</v>
      </c>
      <c r="P118" s="48">
        <f>IFERROR(VLOOKUP(A118,#REF!,4,0),0)</f>
        <v>0</v>
      </c>
      <c r="Q118" s="23">
        <f t="shared" si="127"/>
        <v>0</v>
      </c>
      <c r="R118" s="25">
        <v>0.99999941721755436</v>
      </c>
      <c r="S118" s="23">
        <f t="shared" si="99"/>
        <v>-0.99999941721755436</v>
      </c>
      <c r="T118" s="23">
        <f t="shared" si="128"/>
        <v>0</v>
      </c>
      <c r="U118" s="28">
        <f>IFERROR(VLOOKUP(A118,#REF!,4,0),0)</f>
        <v>0</v>
      </c>
      <c r="V118" s="25">
        <f t="shared" si="129"/>
        <v>0</v>
      </c>
      <c r="W118" s="25">
        <v>0.99999941721755436</v>
      </c>
      <c r="X118" s="25">
        <f t="shared" si="104"/>
        <v>-0.99999941721755436</v>
      </c>
      <c r="Y118" s="25">
        <f t="shared" si="130"/>
        <v>0</v>
      </c>
      <c r="Z118" s="28">
        <f>IFERROR(VLOOKUP(A118,#REF!,7,0),0)</f>
        <v>0</v>
      </c>
      <c r="AA118" s="28">
        <f>IFERROR(VLOOKUP(A118,#REF!,8,0),0)</f>
        <v>0</v>
      </c>
      <c r="AB118" s="28">
        <f>IFERROR(VLOOKUP(A118,#REF!,4,0),0)</f>
        <v>0</v>
      </c>
      <c r="AC118" s="28">
        <f>IFERROR(VLOOKUP(A118,#REF!,4,0),0)</f>
        <v>0</v>
      </c>
      <c r="AD118" s="28">
        <f>IFERROR(VLOOKUP(A118,#REF!,11,0),0)</f>
        <v>0</v>
      </c>
      <c r="AE118" s="28">
        <f t="shared" si="124"/>
        <v>0</v>
      </c>
      <c r="AF118" s="25">
        <f t="shared" si="73"/>
        <v>0</v>
      </c>
      <c r="AG118" s="235">
        <v>0.99999941394349567</v>
      </c>
      <c r="AH118" s="25">
        <f t="shared" si="74"/>
        <v>-0.99999941394349567</v>
      </c>
      <c r="AI118" s="29">
        <f t="shared" si="102"/>
        <v>0</v>
      </c>
      <c r="AJ118" s="29">
        <f>IFERROR((VLOOKUP(A118,#REF!,9,0)),0)</f>
        <v>0</v>
      </c>
      <c r="AK118" s="29">
        <f t="shared" si="125"/>
        <v>0</v>
      </c>
      <c r="AL118" s="25">
        <f t="shared" si="131"/>
        <v>0</v>
      </c>
      <c r="AM118" s="25">
        <v>0.99999941394349567</v>
      </c>
      <c r="AN118" s="25">
        <f t="shared" si="105"/>
        <v>-0.99999941394349567</v>
      </c>
      <c r="AO118" s="79">
        <f t="shared" si="103"/>
        <v>0</v>
      </c>
      <c r="AP118" s="122"/>
      <c r="AQ118" s="122"/>
      <c r="AR118" s="122"/>
    </row>
    <row r="119" spans="1:44" s="182" customFormat="1" ht="132" outlineLevel="1">
      <c r="A119" s="6" t="s">
        <v>49</v>
      </c>
      <c r="B119" s="6"/>
      <c r="C119" s="6" t="s">
        <v>190</v>
      </c>
      <c r="D119" s="7" t="s">
        <v>254</v>
      </c>
      <c r="E119" s="7" t="s">
        <v>245</v>
      </c>
      <c r="F119" s="7">
        <f>VLOOKUP(A119,Akt_apakšakt_pēcuzraudzība!A:F,6,0)</f>
        <v>5</v>
      </c>
      <c r="G119" s="183">
        <v>738777</v>
      </c>
      <c r="H119" s="183"/>
      <c r="I119" s="183">
        <v>738777</v>
      </c>
      <c r="J119" s="154">
        <v>0</v>
      </c>
      <c r="K119" s="154">
        <v>0</v>
      </c>
      <c r="L119" s="154"/>
      <c r="M119" s="154"/>
      <c r="N119" s="155">
        <f t="shared" si="132"/>
        <v>738777</v>
      </c>
      <c r="O119" s="156">
        <f t="shared" si="126"/>
        <v>1</v>
      </c>
      <c r="P119" s="48">
        <f>IFERROR(VLOOKUP(A119,#REF!,4,0),0)</f>
        <v>0</v>
      </c>
      <c r="Q119" s="23">
        <f t="shared" si="127"/>
        <v>0</v>
      </c>
      <c r="R119" s="25">
        <v>0.99999126935462268</v>
      </c>
      <c r="S119" s="23">
        <f t="shared" si="99"/>
        <v>-0.99999126935462268</v>
      </c>
      <c r="T119" s="23">
        <f t="shared" si="128"/>
        <v>0</v>
      </c>
      <c r="U119" s="28">
        <f>IFERROR(VLOOKUP(A119,#REF!,4,0),0)</f>
        <v>0</v>
      </c>
      <c r="V119" s="25">
        <f t="shared" si="129"/>
        <v>0</v>
      </c>
      <c r="W119" s="25">
        <v>0.99999126935462268</v>
      </c>
      <c r="X119" s="25">
        <f t="shared" si="104"/>
        <v>-0.99999126935462268</v>
      </c>
      <c r="Y119" s="25">
        <f t="shared" si="130"/>
        <v>0</v>
      </c>
      <c r="Z119" s="28">
        <f>IFERROR(VLOOKUP(A119,#REF!,7,0),0)</f>
        <v>0</v>
      </c>
      <c r="AA119" s="28">
        <f>IFERROR(VLOOKUP(A119,#REF!,8,0),0)</f>
        <v>0</v>
      </c>
      <c r="AB119" s="28">
        <f>IFERROR(VLOOKUP(A119,#REF!,4,0),0)</f>
        <v>0</v>
      </c>
      <c r="AC119" s="28">
        <f>IFERROR(VLOOKUP(A119,#REF!,4,0),0)</f>
        <v>0</v>
      </c>
      <c r="AD119" s="28">
        <f>IFERROR(VLOOKUP(A119,#REF!,11,0),0)</f>
        <v>0</v>
      </c>
      <c r="AE119" s="28">
        <f t="shared" si="124"/>
        <v>0</v>
      </c>
      <c r="AF119" s="25">
        <f t="shared" si="73"/>
        <v>0</v>
      </c>
      <c r="AG119" s="235">
        <v>0.99999128289050698</v>
      </c>
      <c r="AH119" s="25">
        <f t="shared" si="74"/>
        <v>-0.99999128289050698</v>
      </c>
      <c r="AI119" s="29">
        <f t="shared" si="102"/>
        <v>0</v>
      </c>
      <c r="AJ119" s="29">
        <f>IFERROR((VLOOKUP(A119,#REF!,9,0)),0)</f>
        <v>0</v>
      </c>
      <c r="AK119" s="29">
        <f t="shared" si="125"/>
        <v>0</v>
      </c>
      <c r="AL119" s="25">
        <f t="shared" si="131"/>
        <v>0</v>
      </c>
      <c r="AM119" s="25">
        <v>0.99999128289050698</v>
      </c>
      <c r="AN119" s="25">
        <f>AL119-AM119</f>
        <v>-0.99999128289050698</v>
      </c>
      <c r="AO119" s="79">
        <f t="shared" si="103"/>
        <v>0</v>
      </c>
      <c r="AP119" s="122"/>
      <c r="AQ119" s="122"/>
      <c r="AR119" s="122"/>
    </row>
    <row r="120" spans="1:44" s="182" customFormat="1" ht="82.5" outlineLevel="2">
      <c r="A120" s="6" t="s">
        <v>50</v>
      </c>
      <c r="B120" s="6"/>
      <c r="C120" s="6" t="s">
        <v>191</v>
      </c>
      <c r="D120" s="7" t="s">
        <v>254</v>
      </c>
      <c r="E120" s="7" t="s">
        <v>245</v>
      </c>
      <c r="F120" s="7" t="e">
        <f>VLOOKUP(A120,Akt_apakšakt_pēcuzraudzība!A:F,6,0)</f>
        <v>#N/A</v>
      </c>
      <c r="G120" s="154">
        <v>0</v>
      </c>
      <c r="H120" s="154"/>
      <c r="I120" s="154">
        <v>0</v>
      </c>
      <c r="J120" s="154">
        <v>0</v>
      </c>
      <c r="K120" s="154">
        <v>0</v>
      </c>
      <c r="L120" s="154"/>
      <c r="M120" s="154"/>
      <c r="N120" s="155">
        <f t="shared" si="132"/>
        <v>0</v>
      </c>
      <c r="O120" s="156">
        <v>0</v>
      </c>
      <c r="P120" s="48">
        <f>IFERROR(VLOOKUP(A120,#REF!,4,0),0)</f>
        <v>0</v>
      </c>
      <c r="Q120" s="23">
        <v>0</v>
      </c>
      <c r="R120" s="25">
        <v>0</v>
      </c>
      <c r="S120" s="23">
        <f t="shared" si="99"/>
        <v>0</v>
      </c>
      <c r="T120" s="23">
        <v>0</v>
      </c>
      <c r="U120" s="28">
        <f>IFERROR(VLOOKUP(A120,#REF!,4,0),0)</f>
        <v>0</v>
      </c>
      <c r="V120" s="28">
        <v>0</v>
      </c>
      <c r="W120" s="28">
        <v>0</v>
      </c>
      <c r="X120" s="25">
        <v>0</v>
      </c>
      <c r="Y120" s="25">
        <f>IFERROR(X121/Q120,0)</f>
        <v>0</v>
      </c>
      <c r="Z120" s="28">
        <f>IFERROR(VLOOKUP(A120,#REF!,7,0),0)</f>
        <v>0</v>
      </c>
      <c r="AA120" s="28">
        <f>IFERROR(VLOOKUP(A120,#REF!,8,0),0)</f>
        <v>0</v>
      </c>
      <c r="AB120" s="28">
        <f>IFERROR(VLOOKUP(A120,#REF!,4,0),0)</f>
        <v>0</v>
      </c>
      <c r="AC120" s="28">
        <f>IFERROR(VLOOKUP(A120,#REF!,4,0),0)</f>
        <v>0</v>
      </c>
      <c r="AD120" s="28">
        <f>IFERROR(VLOOKUP(A120,#REF!,11,0),0)</f>
        <v>0</v>
      </c>
      <c r="AE120" s="28">
        <f t="shared" si="124"/>
        <v>0</v>
      </c>
      <c r="AF120" s="25">
        <f t="shared" si="73"/>
        <v>0</v>
      </c>
      <c r="AG120" s="235">
        <v>0</v>
      </c>
      <c r="AH120" s="25">
        <f t="shared" si="74"/>
        <v>0</v>
      </c>
      <c r="AI120" s="29">
        <f t="shared" si="102"/>
        <v>0</v>
      </c>
      <c r="AJ120" s="29">
        <f>IFERROR((VLOOKUP(A120,#REF!,9,0)),0)</f>
        <v>0</v>
      </c>
      <c r="AK120" s="29">
        <f t="shared" si="125"/>
        <v>0</v>
      </c>
      <c r="AL120" s="25">
        <v>0</v>
      </c>
      <c r="AM120" s="25">
        <v>0</v>
      </c>
      <c r="AN120" s="25">
        <v>0</v>
      </c>
      <c r="AO120" s="79">
        <f t="shared" si="103"/>
        <v>0</v>
      </c>
      <c r="AP120" s="122"/>
      <c r="AQ120" s="122"/>
      <c r="AR120" s="122"/>
    </row>
    <row r="121" spans="1:44" s="182" customFormat="1" ht="132" outlineLevel="1" collapsed="1">
      <c r="A121" s="6" t="s">
        <v>470</v>
      </c>
      <c r="B121" s="267"/>
      <c r="C121" s="6" t="s">
        <v>192</v>
      </c>
      <c r="D121" s="7" t="s">
        <v>29</v>
      </c>
      <c r="E121" s="7" t="s">
        <v>245</v>
      </c>
      <c r="F121" s="7">
        <f>VLOOKUP(A121,Akt_apakšakt_pēcuzraudzība!A:F,6,0)</f>
        <v>5</v>
      </c>
      <c r="G121" s="183">
        <v>7159047</v>
      </c>
      <c r="H121" s="183"/>
      <c r="I121" s="183">
        <v>7159047</v>
      </c>
      <c r="J121" s="154">
        <v>623230.65890347806</v>
      </c>
      <c r="K121" s="154">
        <v>529745.13520127942</v>
      </c>
      <c r="L121" s="154">
        <v>529745.13520127942</v>
      </c>
      <c r="M121" s="154">
        <v>623230.65890347806</v>
      </c>
      <c r="N121" s="155">
        <f t="shared" si="132"/>
        <v>7688792.1352012791</v>
      </c>
      <c r="O121" s="156">
        <f t="shared" ref="O121:O139" si="133">N121/I121</f>
        <v>1.0739965997151966</v>
      </c>
      <c r="P121" s="48">
        <f>IFERROR(VLOOKUP(A121,#REF!,4,0),0)</f>
        <v>0</v>
      </c>
      <c r="Q121" s="23">
        <f t="shared" ref="Q121:Q139" si="134">P121/I121</f>
        <v>0</v>
      </c>
      <c r="R121" s="25">
        <v>0.96244456000917433</v>
      </c>
      <c r="S121" s="23">
        <f t="shared" si="99"/>
        <v>-0.96244456000917433</v>
      </c>
      <c r="T121" s="23">
        <f t="shared" ref="T121:T155" si="135">P121/N121</f>
        <v>0</v>
      </c>
      <c r="U121" s="28">
        <f>IFERROR(VLOOKUP(A121,#REF!,4,0),0)</f>
        <v>0</v>
      </c>
      <c r="V121" s="25">
        <f t="shared" ref="V121:V139" si="136">U121/I121</f>
        <v>0</v>
      </c>
      <c r="W121" s="25">
        <v>0.96244456000917433</v>
      </c>
      <c r="X121" s="25">
        <f t="shared" ref="X121:X139" si="137">V121-W121</f>
        <v>-0.96244456000917433</v>
      </c>
      <c r="Y121" s="25">
        <f t="shared" ref="Y121:Y139" si="138">U121/N121</f>
        <v>0</v>
      </c>
      <c r="Z121" s="28">
        <f>IFERROR(VLOOKUP(A121,#REF!,7,0),0)</f>
        <v>0</v>
      </c>
      <c r="AA121" s="28">
        <f>IFERROR(VLOOKUP(A121,#REF!,8,0),0)</f>
        <v>0</v>
      </c>
      <c r="AB121" s="28">
        <f>IFERROR(VLOOKUP(A121,#REF!,4,0),0)</f>
        <v>0</v>
      </c>
      <c r="AC121" s="28">
        <f>IFERROR(VLOOKUP(A121,#REF!,4,0),0)</f>
        <v>0</v>
      </c>
      <c r="AD121" s="28">
        <f>IFERROR(VLOOKUP(A121,#REF!,11,0),0)</f>
        <v>0</v>
      </c>
      <c r="AE121" s="28">
        <f t="shared" si="124"/>
        <v>0</v>
      </c>
      <c r="AF121" s="25">
        <f t="shared" si="73"/>
        <v>0</v>
      </c>
      <c r="AG121" s="235">
        <v>0.95467982260767381</v>
      </c>
      <c r="AH121" s="25">
        <f t="shared" si="74"/>
        <v>-0.95467982260767381</v>
      </c>
      <c r="AI121" s="29">
        <f t="shared" si="102"/>
        <v>0</v>
      </c>
      <c r="AJ121" s="29">
        <f>IFERROR((VLOOKUP(A121,#REF!,9,0)),0)</f>
        <v>0</v>
      </c>
      <c r="AK121" s="29">
        <f t="shared" si="125"/>
        <v>0</v>
      </c>
      <c r="AL121" s="25">
        <f t="shared" ref="AL121:AL139" si="139">AK121/I121</f>
        <v>0</v>
      </c>
      <c r="AM121" s="25">
        <v>0.84242283225686332</v>
      </c>
      <c r="AN121" s="25">
        <f t="shared" si="105"/>
        <v>-0.84242283225686332</v>
      </c>
      <c r="AO121" s="79">
        <f t="shared" si="103"/>
        <v>0</v>
      </c>
      <c r="AP121" s="122"/>
      <c r="AQ121" s="122"/>
      <c r="AR121" s="122"/>
    </row>
    <row r="122" spans="1:44" s="182" customFormat="1" ht="82.5" outlineLevel="1">
      <c r="A122" s="6" t="s">
        <v>391</v>
      </c>
      <c r="B122" s="6"/>
      <c r="C122" s="6" t="s">
        <v>193</v>
      </c>
      <c r="D122" s="7" t="s">
        <v>254</v>
      </c>
      <c r="E122" s="7" t="s">
        <v>245</v>
      </c>
      <c r="F122" s="7">
        <f>VLOOKUP(A122,Akt_apakšakt_pēcuzraudzība!A:F,6,0)</f>
        <v>5</v>
      </c>
      <c r="G122" s="183">
        <v>2950405</v>
      </c>
      <c r="H122" s="183"/>
      <c r="I122" s="183">
        <v>2950405</v>
      </c>
      <c r="J122" s="154">
        <v>0</v>
      </c>
      <c r="K122" s="154">
        <v>0</v>
      </c>
      <c r="L122" s="154"/>
      <c r="M122" s="154"/>
      <c r="N122" s="155">
        <f t="shared" si="132"/>
        <v>2950405</v>
      </c>
      <c r="O122" s="156">
        <f t="shared" si="133"/>
        <v>1</v>
      </c>
      <c r="P122" s="48">
        <f>IFERROR(VLOOKUP(A122,#REF!,4,0),0)</f>
        <v>0</v>
      </c>
      <c r="Q122" s="23">
        <f t="shared" si="134"/>
        <v>0</v>
      </c>
      <c r="R122" s="25">
        <v>0.98857364666884717</v>
      </c>
      <c r="S122" s="23">
        <f t="shared" si="99"/>
        <v>-0.98857364666884717</v>
      </c>
      <c r="T122" s="23">
        <f t="shared" si="135"/>
        <v>0</v>
      </c>
      <c r="U122" s="28">
        <f>IFERROR(VLOOKUP(A122,#REF!,4,0),0)</f>
        <v>0</v>
      </c>
      <c r="V122" s="25">
        <f t="shared" si="136"/>
        <v>0</v>
      </c>
      <c r="W122" s="25">
        <v>0.98857364666884717</v>
      </c>
      <c r="X122" s="25">
        <f t="shared" si="137"/>
        <v>-0.98857364666884717</v>
      </c>
      <c r="Y122" s="25">
        <f t="shared" si="138"/>
        <v>0</v>
      </c>
      <c r="Z122" s="28">
        <f>IFERROR(VLOOKUP(A122,#REF!,7,0),0)</f>
        <v>0</v>
      </c>
      <c r="AA122" s="28">
        <f>IFERROR(VLOOKUP(A122,#REF!,8,0),0)</f>
        <v>0</v>
      </c>
      <c r="AB122" s="28">
        <f>IFERROR(VLOOKUP(A122,#REF!,4,0),0)</f>
        <v>0</v>
      </c>
      <c r="AC122" s="28">
        <f>IFERROR(VLOOKUP(A122,#REF!,4,0),0)</f>
        <v>0</v>
      </c>
      <c r="AD122" s="28">
        <f>IFERROR(VLOOKUP(A122,#REF!,11,0),0)</f>
        <v>0</v>
      </c>
      <c r="AE122" s="28">
        <f t="shared" si="124"/>
        <v>0</v>
      </c>
      <c r="AF122" s="25">
        <f t="shared" si="73"/>
        <v>0</v>
      </c>
      <c r="AG122" s="235">
        <v>0.98857365005821241</v>
      </c>
      <c r="AH122" s="25">
        <f t="shared" si="74"/>
        <v>-0.98857365005821241</v>
      </c>
      <c r="AI122" s="29">
        <f t="shared" si="102"/>
        <v>0</v>
      </c>
      <c r="AJ122" s="29">
        <f>IFERROR((VLOOKUP(A122,#REF!,9,0)),0)</f>
        <v>0</v>
      </c>
      <c r="AK122" s="29">
        <f t="shared" si="125"/>
        <v>0</v>
      </c>
      <c r="AL122" s="25">
        <f t="shared" si="139"/>
        <v>0</v>
      </c>
      <c r="AM122" s="25">
        <v>0.98857365005821241</v>
      </c>
      <c r="AN122" s="25">
        <f t="shared" si="105"/>
        <v>-0.98857365005821241</v>
      </c>
      <c r="AO122" s="79">
        <f t="shared" si="103"/>
        <v>0</v>
      </c>
      <c r="AP122" s="122"/>
      <c r="AQ122" s="122"/>
      <c r="AR122" s="122"/>
    </row>
    <row r="123" spans="1:44" s="182" customFormat="1" ht="132" outlineLevel="1">
      <c r="A123" s="6" t="s">
        <v>360</v>
      </c>
      <c r="B123" s="274"/>
      <c r="C123" s="6" t="s">
        <v>309</v>
      </c>
      <c r="D123" s="7" t="s">
        <v>254</v>
      </c>
      <c r="E123" s="7" t="s">
        <v>295</v>
      </c>
      <c r="F123" s="7">
        <f>VLOOKUP(A123,Akt_apakšakt_pēcuzraudzība!A:F,6,0)</f>
        <v>5</v>
      </c>
      <c r="G123" s="183">
        <v>30013958</v>
      </c>
      <c r="H123" s="183"/>
      <c r="I123" s="183">
        <v>30013958</v>
      </c>
      <c r="J123" s="154">
        <v>13050073</v>
      </c>
      <c r="K123" s="154">
        <v>13050073</v>
      </c>
      <c r="L123" s="154">
        <v>13050073</v>
      </c>
      <c r="M123" s="154">
        <v>13050073</v>
      </c>
      <c r="N123" s="155">
        <f t="shared" si="132"/>
        <v>43064031</v>
      </c>
      <c r="O123" s="156">
        <f t="shared" si="133"/>
        <v>1.434800135323705</v>
      </c>
      <c r="P123" s="48">
        <f>IFERROR(VLOOKUP(A123,#REF!,4,0),0)</f>
        <v>0</v>
      </c>
      <c r="Q123" s="23">
        <f t="shared" si="134"/>
        <v>0</v>
      </c>
      <c r="R123" s="25">
        <v>1.4027597556443572</v>
      </c>
      <c r="S123" s="23">
        <f t="shared" si="99"/>
        <v>-1.4027597556443572</v>
      </c>
      <c r="T123" s="23">
        <f t="shared" si="135"/>
        <v>0</v>
      </c>
      <c r="U123" s="28">
        <f>IFERROR(VLOOKUP(A123,#REF!,4,0),0)</f>
        <v>0</v>
      </c>
      <c r="V123" s="25">
        <f t="shared" si="136"/>
        <v>0</v>
      </c>
      <c r="W123" s="25">
        <v>1.4027597556443572</v>
      </c>
      <c r="X123" s="25">
        <f t="shared" si="137"/>
        <v>-1.4027597556443572</v>
      </c>
      <c r="Y123" s="25">
        <f t="shared" si="138"/>
        <v>0</v>
      </c>
      <c r="Z123" s="28">
        <f>IFERROR(VLOOKUP(A123,#REF!,7,0),0)</f>
        <v>0</v>
      </c>
      <c r="AA123" s="28">
        <f>IFERROR(VLOOKUP(A123,#REF!,8,0),0)</f>
        <v>0</v>
      </c>
      <c r="AB123" s="28">
        <f>IFERROR(VLOOKUP(A123,#REF!,4,0),0)</f>
        <v>0</v>
      </c>
      <c r="AC123" s="28">
        <f>IFERROR(VLOOKUP(A123,#REF!,4,0),0)</f>
        <v>0</v>
      </c>
      <c r="AD123" s="28">
        <f>IFERROR(VLOOKUP(A123,#REF!,11,0),0)</f>
        <v>0</v>
      </c>
      <c r="AE123" s="28">
        <f t="shared" si="124"/>
        <v>0</v>
      </c>
      <c r="AF123" s="25">
        <f t="shared" si="73"/>
        <v>0</v>
      </c>
      <c r="AG123" s="235">
        <v>1.3612858160859689</v>
      </c>
      <c r="AH123" s="25">
        <f t="shared" si="74"/>
        <v>-1.3612858160859689</v>
      </c>
      <c r="AI123" s="29">
        <f t="shared" si="102"/>
        <v>0</v>
      </c>
      <c r="AJ123" s="29">
        <f>IFERROR((VLOOKUP(A123,#REF!,9,0)),0)</f>
        <v>0</v>
      </c>
      <c r="AK123" s="29">
        <f t="shared" si="125"/>
        <v>0</v>
      </c>
      <c r="AL123" s="25">
        <f t="shared" si="139"/>
        <v>0</v>
      </c>
      <c r="AM123" s="25">
        <v>1.3644319602899424</v>
      </c>
      <c r="AN123" s="25">
        <f t="shared" si="105"/>
        <v>-1.3644319602899424</v>
      </c>
      <c r="AO123" s="79">
        <f t="shared" si="103"/>
        <v>0</v>
      </c>
      <c r="AP123" s="122"/>
      <c r="AQ123" s="122"/>
      <c r="AR123" s="122"/>
    </row>
    <row r="124" spans="1:44" s="182" customFormat="1" ht="82.5" outlineLevel="1">
      <c r="A124" s="6" t="s">
        <v>430</v>
      </c>
      <c r="B124" s="6"/>
      <c r="C124" s="6" t="s">
        <v>194</v>
      </c>
      <c r="D124" s="7" t="s">
        <v>254</v>
      </c>
      <c r="E124" s="7" t="s">
        <v>295</v>
      </c>
      <c r="F124" s="7">
        <f>VLOOKUP(A124,Akt_apakšakt_pēcuzraudzība!A:F,6,0)</f>
        <v>5</v>
      </c>
      <c r="G124" s="183">
        <v>2567033</v>
      </c>
      <c r="H124" s="183"/>
      <c r="I124" s="183">
        <v>2567033</v>
      </c>
      <c r="J124" s="154">
        <v>0</v>
      </c>
      <c r="K124" s="154">
        <v>0</v>
      </c>
      <c r="L124" s="154"/>
      <c r="M124" s="154"/>
      <c r="N124" s="155">
        <f t="shared" si="132"/>
        <v>2567033</v>
      </c>
      <c r="O124" s="156">
        <f t="shared" si="133"/>
        <v>1</v>
      </c>
      <c r="P124" s="48">
        <f>IFERROR(VLOOKUP(A124,#REF!,4,0),0)</f>
        <v>0</v>
      </c>
      <c r="Q124" s="23">
        <f t="shared" si="134"/>
        <v>0</v>
      </c>
      <c r="R124" s="25">
        <v>0.97112406813624907</v>
      </c>
      <c r="S124" s="23">
        <f t="shared" si="99"/>
        <v>-0.97112406813624907</v>
      </c>
      <c r="T124" s="23">
        <f t="shared" si="135"/>
        <v>0</v>
      </c>
      <c r="U124" s="28">
        <f>IFERROR(VLOOKUP(A124,#REF!,4,0),0)</f>
        <v>0</v>
      </c>
      <c r="V124" s="25">
        <f t="shared" si="136"/>
        <v>0</v>
      </c>
      <c r="W124" s="25">
        <v>0.97112406813624907</v>
      </c>
      <c r="X124" s="25">
        <f t="shared" si="137"/>
        <v>-0.97112406813624907</v>
      </c>
      <c r="Y124" s="25">
        <f t="shared" si="138"/>
        <v>0</v>
      </c>
      <c r="Z124" s="28">
        <f>IFERROR(VLOOKUP(A124,#REF!,7,0),0)</f>
        <v>0</v>
      </c>
      <c r="AA124" s="28">
        <f>IFERROR(VLOOKUP(A124,#REF!,8,0),0)</f>
        <v>0</v>
      </c>
      <c r="AB124" s="28">
        <f>IFERROR(VLOOKUP(A124,#REF!,4,0),0)</f>
        <v>0</v>
      </c>
      <c r="AC124" s="28">
        <f>IFERROR(VLOOKUP(A124,#REF!,4,0),0)</f>
        <v>0</v>
      </c>
      <c r="AD124" s="28">
        <f>IFERROR(VLOOKUP(A124,#REF!,11,0),0)</f>
        <v>0</v>
      </c>
      <c r="AE124" s="28">
        <f t="shared" si="124"/>
        <v>0</v>
      </c>
      <c r="AF124" s="25">
        <f t="shared" si="73"/>
        <v>0</v>
      </c>
      <c r="AG124" s="235">
        <v>0.97112235409517533</v>
      </c>
      <c r="AH124" s="25">
        <f t="shared" si="74"/>
        <v>-0.97112235409517533</v>
      </c>
      <c r="AI124" s="29">
        <f t="shared" si="102"/>
        <v>0</v>
      </c>
      <c r="AJ124" s="29">
        <f>IFERROR((VLOOKUP(A124,#REF!,9,0)),0)</f>
        <v>0</v>
      </c>
      <c r="AK124" s="29">
        <f t="shared" si="125"/>
        <v>0</v>
      </c>
      <c r="AL124" s="25">
        <f t="shared" si="139"/>
        <v>0</v>
      </c>
      <c r="AM124" s="25">
        <v>0.99983791793872545</v>
      </c>
      <c r="AN124" s="25">
        <f t="shared" si="105"/>
        <v>-0.99983791793872545</v>
      </c>
      <c r="AO124" s="79">
        <f>IFERROR((AE124/N124),0)</f>
        <v>0</v>
      </c>
      <c r="AP124" s="122"/>
      <c r="AQ124" s="122"/>
      <c r="AR124" s="122"/>
    </row>
    <row r="125" spans="1:44" s="182" customFormat="1" ht="49.5" outlineLevel="1">
      <c r="A125" s="6" t="s">
        <v>482</v>
      </c>
      <c r="B125" s="267" t="s">
        <v>625</v>
      </c>
      <c r="C125" s="6" t="s">
        <v>196</v>
      </c>
      <c r="D125" s="7" t="s">
        <v>254</v>
      </c>
      <c r="E125" s="7" t="s">
        <v>247</v>
      </c>
      <c r="F125" s="7">
        <f>VLOOKUP(A125,Akt_apakšakt_pēcuzraudzība!A:F,6,0)</f>
        <v>5</v>
      </c>
      <c r="G125" s="183">
        <v>5055321</v>
      </c>
      <c r="H125" s="183"/>
      <c r="I125" s="183">
        <v>5055321</v>
      </c>
      <c r="J125" s="154">
        <v>0</v>
      </c>
      <c r="K125" s="154">
        <v>0</v>
      </c>
      <c r="L125" s="154"/>
      <c r="M125" s="154"/>
      <c r="N125" s="155">
        <f t="shared" si="132"/>
        <v>5055321</v>
      </c>
      <c r="O125" s="156">
        <f t="shared" si="133"/>
        <v>1</v>
      </c>
      <c r="P125" s="48">
        <f>IFERROR(VLOOKUP(A125,#REF!,4,0),0)</f>
        <v>0</v>
      </c>
      <c r="Q125" s="23">
        <f t="shared" si="134"/>
        <v>0</v>
      </c>
      <c r="R125" s="25">
        <v>0.68251331221103462</v>
      </c>
      <c r="S125" s="23">
        <f t="shared" si="99"/>
        <v>-0.68251331221103462</v>
      </c>
      <c r="T125" s="23">
        <f t="shared" si="135"/>
        <v>0</v>
      </c>
      <c r="U125" s="28">
        <f>IFERROR(VLOOKUP(A125,#REF!,4,0),0)</f>
        <v>0</v>
      </c>
      <c r="V125" s="25">
        <f t="shared" si="136"/>
        <v>0</v>
      </c>
      <c r="W125" s="25">
        <v>0.68251331221103462</v>
      </c>
      <c r="X125" s="25">
        <f t="shared" si="137"/>
        <v>-0.68251331221103462</v>
      </c>
      <c r="Y125" s="25">
        <f t="shared" si="138"/>
        <v>0</v>
      </c>
      <c r="Z125" s="28">
        <f>IFERROR(VLOOKUP(A125,#REF!,7,0),0)</f>
        <v>0</v>
      </c>
      <c r="AA125" s="28">
        <f>IFERROR(VLOOKUP(A125,#REF!,8,0),0)</f>
        <v>0</v>
      </c>
      <c r="AB125" s="28">
        <f>IFERROR(VLOOKUP(A125,#REF!,4,0),0)</f>
        <v>0</v>
      </c>
      <c r="AC125" s="28">
        <f>IFERROR(VLOOKUP(A125,#REF!,4,0),0)</f>
        <v>0</v>
      </c>
      <c r="AD125" s="28">
        <f>IFERROR(VLOOKUP(A125,#REF!,11,0),0)</f>
        <v>0</v>
      </c>
      <c r="AE125" s="28">
        <f t="shared" si="124"/>
        <v>0</v>
      </c>
      <c r="AF125" s="25">
        <f t="shared" si="73"/>
        <v>0</v>
      </c>
      <c r="AG125" s="235">
        <v>0.57573153514880659</v>
      </c>
      <c r="AH125" s="25">
        <f t="shared" si="74"/>
        <v>-0.57573153514880659</v>
      </c>
      <c r="AI125" s="29">
        <f t="shared" si="102"/>
        <v>0</v>
      </c>
      <c r="AJ125" s="29">
        <f>IFERROR((VLOOKUP(A125,#REF!,9,0)),0)</f>
        <v>0</v>
      </c>
      <c r="AK125" s="29">
        <f t="shared" si="125"/>
        <v>0</v>
      </c>
      <c r="AL125" s="25">
        <f t="shared" si="139"/>
        <v>0</v>
      </c>
      <c r="AM125" s="25">
        <v>0.48444724677226231</v>
      </c>
      <c r="AN125" s="25">
        <f t="shared" si="105"/>
        <v>-0.48444724677226231</v>
      </c>
      <c r="AO125" s="79">
        <f t="shared" si="103"/>
        <v>0</v>
      </c>
      <c r="AP125" s="122"/>
      <c r="AQ125" s="122"/>
      <c r="AR125" s="122"/>
    </row>
    <row r="126" spans="1:44" s="182" customFormat="1" ht="49.5" outlineLevel="1">
      <c r="A126" s="6" t="s">
        <v>401</v>
      </c>
      <c r="B126" s="6" t="s">
        <v>441</v>
      </c>
      <c r="C126" s="6" t="s">
        <v>197</v>
      </c>
      <c r="D126" s="7" t="s">
        <v>254</v>
      </c>
      <c r="E126" s="7" t="s">
        <v>247</v>
      </c>
      <c r="F126" s="7">
        <f>VLOOKUP(A126,Akt_apakšakt_pēcuzraudzība!A:F,6,0)</f>
        <v>5</v>
      </c>
      <c r="G126" s="183">
        <v>5577252</v>
      </c>
      <c r="H126" s="183"/>
      <c r="I126" s="183">
        <v>5577252</v>
      </c>
      <c r="J126" s="154">
        <v>0</v>
      </c>
      <c r="K126" s="154">
        <v>0</v>
      </c>
      <c r="L126" s="154"/>
      <c r="M126" s="154"/>
      <c r="N126" s="155">
        <f t="shared" si="132"/>
        <v>5577252</v>
      </c>
      <c r="O126" s="156">
        <f t="shared" si="133"/>
        <v>1</v>
      </c>
      <c r="P126" s="48">
        <f>IFERROR(VLOOKUP(A126,#REF!,4,0),0)</f>
        <v>0</v>
      </c>
      <c r="Q126" s="23">
        <f t="shared" si="134"/>
        <v>0</v>
      </c>
      <c r="R126" s="25">
        <v>0.99648567430698842</v>
      </c>
      <c r="S126" s="23">
        <f t="shared" si="99"/>
        <v>-0.99648567430698842</v>
      </c>
      <c r="T126" s="23">
        <f t="shared" si="135"/>
        <v>0</v>
      </c>
      <c r="U126" s="28">
        <f>IFERROR(VLOOKUP(A126,#REF!,4,0),0)</f>
        <v>0</v>
      </c>
      <c r="V126" s="25">
        <f t="shared" si="136"/>
        <v>0</v>
      </c>
      <c r="W126" s="25">
        <v>0.99648567430698842</v>
      </c>
      <c r="X126" s="25">
        <f t="shared" si="137"/>
        <v>-0.99648567430698842</v>
      </c>
      <c r="Y126" s="25">
        <f t="shared" si="138"/>
        <v>0</v>
      </c>
      <c r="Z126" s="28">
        <f>IFERROR(VLOOKUP(A126,#REF!,7,0),0)</f>
        <v>0</v>
      </c>
      <c r="AA126" s="28">
        <f>IFERROR(VLOOKUP(A126,#REF!,8,0),0)</f>
        <v>0</v>
      </c>
      <c r="AB126" s="28">
        <f>IFERROR(VLOOKUP(A126,#REF!,4,0),0)</f>
        <v>0</v>
      </c>
      <c r="AC126" s="28">
        <f>IFERROR(VLOOKUP(A126,#REF!,4,0),0)</f>
        <v>0</v>
      </c>
      <c r="AD126" s="28">
        <f>IFERROR(VLOOKUP(A126,#REF!,11,0),0)</f>
        <v>0</v>
      </c>
      <c r="AE126" s="28">
        <f t="shared" si="124"/>
        <v>0</v>
      </c>
      <c r="AF126" s="25">
        <f t="shared" si="73"/>
        <v>0</v>
      </c>
      <c r="AG126" s="235">
        <v>1.0005347687355708</v>
      </c>
      <c r="AH126" s="25">
        <f t="shared" si="74"/>
        <v>-1.0005347687355708</v>
      </c>
      <c r="AI126" s="29">
        <f t="shared" si="102"/>
        <v>0</v>
      </c>
      <c r="AJ126" s="29">
        <f>IFERROR((VLOOKUP(A126,#REF!,9,0)),0)</f>
        <v>0</v>
      </c>
      <c r="AK126" s="29">
        <f t="shared" si="125"/>
        <v>0</v>
      </c>
      <c r="AL126" s="25">
        <f t="shared" si="139"/>
        <v>0</v>
      </c>
      <c r="AM126" s="25">
        <v>1.007172422906478</v>
      </c>
      <c r="AN126" s="25">
        <f t="shared" si="105"/>
        <v>-1.007172422906478</v>
      </c>
      <c r="AO126" s="79">
        <f>IFERROR((AE126/N126),0)</f>
        <v>0</v>
      </c>
      <c r="AP126" s="122"/>
      <c r="AQ126" s="122"/>
      <c r="AR126" s="122"/>
    </row>
    <row r="127" spans="1:44" s="182" customFormat="1" ht="49.5" outlineLevel="1">
      <c r="A127" s="6" t="s">
        <v>325</v>
      </c>
      <c r="B127" s="6"/>
      <c r="C127" s="6" t="s">
        <v>198</v>
      </c>
      <c r="D127" s="7" t="s">
        <v>254</v>
      </c>
      <c r="E127" s="7" t="s">
        <v>247</v>
      </c>
      <c r="F127" s="7">
        <f>VLOOKUP(A127,Akt_apakšakt_pēcuzraudzība!A:F,6,0)</f>
        <v>5</v>
      </c>
      <c r="G127" s="183">
        <v>13555194</v>
      </c>
      <c r="H127" s="183"/>
      <c r="I127" s="183">
        <v>13555194</v>
      </c>
      <c r="J127" s="154">
        <v>15082441.192708068</v>
      </c>
      <c r="K127" s="154">
        <v>13455045.788014866</v>
      </c>
      <c r="L127" s="154">
        <v>13455045.788014866</v>
      </c>
      <c r="M127" s="154">
        <v>15082441.192708068</v>
      </c>
      <c r="N127" s="155">
        <f t="shared" si="132"/>
        <v>27010239.788014866</v>
      </c>
      <c r="O127" s="156">
        <f t="shared" si="133"/>
        <v>1.9926118200901342</v>
      </c>
      <c r="P127" s="48">
        <f>IFERROR(VLOOKUP(A127,#REF!,4,0),0)</f>
        <v>0</v>
      </c>
      <c r="Q127" s="23">
        <f t="shared" si="134"/>
        <v>0</v>
      </c>
      <c r="R127" s="25">
        <v>1.9737528190301077</v>
      </c>
      <c r="S127" s="23">
        <f t="shared" si="99"/>
        <v>-1.9737528190301077</v>
      </c>
      <c r="T127" s="23">
        <f t="shared" si="135"/>
        <v>0</v>
      </c>
      <c r="U127" s="28">
        <f>IFERROR(VLOOKUP(A127,#REF!,4,0),0)</f>
        <v>0</v>
      </c>
      <c r="V127" s="25">
        <f t="shared" si="136"/>
        <v>0</v>
      </c>
      <c r="W127" s="25">
        <v>1.9737528190301077</v>
      </c>
      <c r="X127" s="25">
        <f t="shared" si="137"/>
        <v>-1.9737528190301077</v>
      </c>
      <c r="Y127" s="25">
        <f t="shared" si="138"/>
        <v>0</v>
      </c>
      <c r="Z127" s="28">
        <f>IFERROR(VLOOKUP(A127,#REF!,7,0),0)</f>
        <v>0</v>
      </c>
      <c r="AA127" s="28">
        <f>IFERROR(VLOOKUP(A127,#REF!,8,0),0)</f>
        <v>0</v>
      </c>
      <c r="AB127" s="28">
        <f>IFERROR(VLOOKUP(A127,#REF!,4,0),0)</f>
        <v>0</v>
      </c>
      <c r="AC127" s="28">
        <f>IFERROR(VLOOKUP(A127,#REF!,4,0),0)</f>
        <v>0</v>
      </c>
      <c r="AD127" s="28">
        <f>IFERROR(VLOOKUP(A127,#REF!,11,0),0)</f>
        <v>0</v>
      </c>
      <c r="AE127" s="28">
        <f t="shared" si="124"/>
        <v>0</v>
      </c>
      <c r="AF127" s="25">
        <f t="shared" si="73"/>
        <v>0</v>
      </c>
      <c r="AG127" s="235">
        <v>1.9737528190301075</v>
      </c>
      <c r="AH127" s="25">
        <f t="shared" si="74"/>
        <v>-1.9737528190301075</v>
      </c>
      <c r="AI127" s="29">
        <f t="shared" si="102"/>
        <v>0</v>
      </c>
      <c r="AJ127" s="29">
        <f>IFERROR((VLOOKUP(A127,#REF!,9,0)),0)</f>
        <v>0</v>
      </c>
      <c r="AK127" s="29">
        <f t="shared" si="125"/>
        <v>0</v>
      </c>
      <c r="AL127" s="25">
        <f t="shared" si="139"/>
        <v>0</v>
      </c>
      <c r="AM127" s="25">
        <v>1.8993069099564344</v>
      </c>
      <c r="AN127" s="25">
        <f t="shared" si="105"/>
        <v>-1.8993069099564344</v>
      </c>
      <c r="AO127" s="79">
        <f t="shared" si="103"/>
        <v>0</v>
      </c>
      <c r="AP127" s="122"/>
      <c r="AQ127" s="122"/>
      <c r="AR127" s="122"/>
    </row>
    <row r="128" spans="1:44" s="182" customFormat="1" ht="49.5" outlineLevel="1">
      <c r="A128" s="6" t="s">
        <v>483</v>
      </c>
      <c r="B128" s="267"/>
      <c r="C128" s="6" t="s">
        <v>199</v>
      </c>
      <c r="D128" s="7" t="s">
        <v>254</v>
      </c>
      <c r="E128" s="7" t="s">
        <v>247</v>
      </c>
      <c r="F128" s="7">
        <f>VLOOKUP(A128,Akt_apakšakt_pēcuzraudzība!A:F,6,0)</f>
        <v>5</v>
      </c>
      <c r="G128" s="183">
        <v>171114813</v>
      </c>
      <c r="H128" s="183"/>
      <c r="I128" s="183">
        <v>171114813</v>
      </c>
      <c r="J128" s="154">
        <v>0</v>
      </c>
      <c r="K128" s="154">
        <v>0</v>
      </c>
      <c r="L128" s="154"/>
      <c r="M128" s="154"/>
      <c r="N128" s="155">
        <f t="shared" si="132"/>
        <v>171114813</v>
      </c>
      <c r="O128" s="156">
        <f t="shared" si="133"/>
        <v>1</v>
      </c>
      <c r="P128" s="48">
        <f>IFERROR(VLOOKUP(A128,#REF!,4,0),0)</f>
        <v>0</v>
      </c>
      <c r="Q128" s="23">
        <f t="shared" si="134"/>
        <v>0</v>
      </c>
      <c r="R128" s="25">
        <v>0.97805511688809788</v>
      </c>
      <c r="S128" s="23">
        <f t="shared" si="99"/>
        <v>-0.97805511688809788</v>
      </c>
      <c r="T128" s="23">
        <f t="shared" si="135"/>
        <v>0</v>
      </c>
      <c r="U128" s="28">
        <f>IFERROR(VLOOKUP(A128,#REF!,4,0),0)</f>
        <v>0</v>
      </c>
      <c r="V128" s="25">
        <f t="shared" si="136"/>
        <v>0</v>
      </c>
      <c r="W128" s="25">
        <v>0.97805511688809788</v>
      </c>
      <c r="X128" s="25">
        <f t="shared" si="137"/>
        <v>-0.97805511688809788</v>
      </c>
      <c r="Y128" s="25">
        <f t="shared" si="138"/>
        <v>0</v>
      </c>
      <c r="Z128" s="28">
        <f>IFERROR(VLOOKUP(A128,#REF!,7,0),0)</f>
        <v>0</v>
      </c>
      <c r="AA128" s="28">
        <f>IFERROR(VLOOKUP(A128,#REF!,8,0),0)</f>
        <v>0</v>
      </c>
      <c r="AB128" s="28">
        <f>IFERROR(VLOOKUP(A128,#REF!,4,0),0)</f>
        <v>0</v>
      </c>
      <c r="AC128" s="28">
        <f>IFERROR(VLOOKUP(A128,#REF!,4,0),0)</f>
        <v>0</v>
      </c>
      <c r="AD128" s="28">
        <f>IFERROR(VLOOKUP(A128,#REF!,11,0),0)</f>
        <v>0</v>
      </c>
      <c r="AE128" s="28">
        <f t="shared" si="124"/>
        <v>0</v>
      </c>
      <c r="AF128" s="25">
        <f t="shared" si="73"/>
        <v>0</v>
      </c>
      <c r="AG128" s="235">
        <v>0.9265260467543508</v>
      </c>
      <c r="AH128" s="25">
        <f t="shared" si="74"/>
        <v>-0.9265260467543508</v>
      </c>
      <c r="AI128" s="29">
        <f t="shared" si="102"/>
        <v>0</v>
      </c>
      <c r="AJ128" s="29">
        <f>IFERROR((VLOOKUP(A128,#REF!,9,0)),0)</f>
        <v>0</v>
      </c>
      <c r="AK128" s="29">
        <f t="shared" si="125"/>
        <v>0</v>
      </c>
      <c r="AL128" s="25">
        <f t="shared" si="139"/>
        <v>0</v>
      </c>
      <c r="AM128" s="25">
        <v>0.88913997521652322</v>
      </c>
      <c r="AN128" s="25">
        <f t="shared" si="105"/>
        <v>-0.88913997521652322</v>
      </c>
      <c r="AO128" s="79">
        <f t="shared" si="103"/>
        <v>0</v>
      </c>
      <c r="AP128" s="122"/>
      <c r="AQ128" s="122"/>
      <c r="AR128" s="122"/>
    </row>
    <row r="129" spans="1:44" s="182" customFormat="1" ht="66" outlineLevel="1">
      <c r="A129" s="6" t="s">
        <v>333</v>
      </c>
      <c r="B129" s="6"/>
      <c r="C129" s="6" t="s">
        <v>310</v>
      </c>
      <c r="D129" s="7" t="s">
        <v>254</v>
      </c>
      <c r="E129" s="7" t="s">
        <v>247</v>
      </c>
      <c r="F129" s="7">
        <f>VLOOKUP(A129,Akt_apakšakt_pēcuzraudzība!A:F,6,0)</f>
        <v>5</v>
      </c>
      <c r="G129" s="183">
        <v>11748927</v>
      </c>
      <c r="H129" s="183"/>
      <c r="I129" s="183">
        <v>11748927</v>
      </c>
      <c r="J129" s="154">
        <v>0</v>
      </c>
      <c r="K129" s="154">
        <v>0</v>
      </c>
      <c r="L129" s="154"/>
      <c r="M129" s="154"/>
      <c r="N129" s="155">
        <f t="shared" si="132"/>
        <v>11748927</v>
      </c>
      <c r="O129" s="156">
        <f t="shared" si="133"/>
        <v>1</v>
      </c>
      <c r="P129" s="48">
        <f>IFERROR(VLOOKUP(A129,#REF!,4,0),0)</f>
        <v>0</v>
      </c>
      <c r="Q129" s="23">
        <f t="shared" si="134"/>
        <v>0</v>
      </c>
      <c r="R129" s="25">
        <v>0.9999999429735158</v>
      </c>
      <c r="S129" s="23">
        <f t="shared" si="99"/>
        <v>-0.9999999429735158</v>
      </c>
      <c r="T129" s="23">
        <f t="shared" si="135"/>
        <v>0</v>
      </c>
      <c r="U129" s="28">
        <f>IFERROR(VLOOKUP(A129,#REF!,4,0),0)</f>
        <v>0</v>
      </c>
      <c r="V129" s="25">
        <f t="shared" si="136"/>
        <v>0</v>
      </c>
      <c r="W129" s="25">
        <v>0.9999999429735158</v>
      </c>
      <c r="X129" s="25">
        <f t="shared" si="137"/>
        <v>-0.9999999429735158</v>
      </c>
      <c r="Y129" s="25">
        <f t="shared" si="138"/>
        <v>0</v>
      </c>
      <c r="Z129" s="28">
        <f>IFERROR(VLOOKUP(A129,#REF!,7,0),0)</f>
        <v>0</v>
      </c>
      <c r="AA129" s="28">
        <f>IFERROR(VLOOKUP(A129,#REF!,8,0),0)</f>
        <v>0</v>
      </c>
      <c r="AB129" s="28">
        <f>IFERROR(VLOOKUP(A129,#REF!,4,0),0)</f>
        <v>0</v>
      </c>
      <c r="AC129" s="28">
        <f>IFERROR(VLOOKUP(A129,#REF!,4,0),0)</f>
        <v>0</v>
      </c>
      <c r="AD129" s="28">
        <f>IFERROR(VLOOKUP(A129,#REF!,11,0),0)</f>
        <v>0</v>
      </c>
      <c r="AE129" s="28">
        <f t="shared" si="124"/>
        <v>0</v>
      </c>
      <c r="AF129" s="25">
        <f t="shared" si="73"/>
        <v>0</v>
      </c>
      <c r="AG129" s="235">
        <v>0.9999999429735158</v>
      </c>
      <c r="AH129" s="25">
        <f t="shared" si="74"/>
        <v>-0.9999999429735158</v>
      </c>
      <c r="AI129" s="29">
        <f t="shared" si="102"/>
        <v>0</v>
      </c>
      <c r="AJ129" s="29">
        <f>IFERROR((VLOOKUP(A129,#REF!,9,0)),0)</f>
        <v>0</v>
      </c>
      <c r="AK129" s="29">
        <f t="shared" si="125"/>
        <v>0</v>
      </c>
      <c r="AL129" s="25">
        <f t="shared" si="139"/>
        <v>0</v>
      </c>
      <c r="AM129" s="25">
        <v>0.9999999429735158</v>
      </c>
      <c r="AN129" s="25">
        <f t="shared" si="105"/>
        <v>-0.9999999429735158</v>
      </c>
      <c r="AO129" s="79">
        <f t="shared" si="103"/>
        <v>0</v>
      </c>
      <c r="AP129" s="122"/>
      <c r="AQ129" s="122"/>
      <c r="AR129" s="122"/>
    </row>
    <row r="130" spans="1:44" s="184" customFormat="1" ht="66" outlineLevel="1">
      <c r="A130" s="6" t="s">
        <v>379</v>
      </c>
      <c r="B130" s="267" t="s">
        <v>625</v>
      </c>
      <c r="C130" s="6" t="s">
        <v>311</v>
      </c>
      <c r="D130" s="7" t="s">
        <v>254</v>
      </c>
      <c r="E130" s="7" t="s">
        <v>252</v>
      </c>
      <c r="F130" s="7">
        <f>VLOOKUP(A130,Akt_apakšakt_pēcuzraudzība!A:F,6,0)</f>
        <v>5</v>
      </c>
      <c r="G130" s="183">
        <v>182435851</v>
      </c>
      <c r="H130" s="195"/>
      <c r="I130" s="183">
        <v>182435851</v>
      </c>
      <c r="J130" s="154">
        <v>0</v>
      </c>
      <c r="K130" s="154">
        <v>0</v>
      </c>
      <c r="L130" s="154"/>
      <c r="M130" s="154"/>
      <c r="N130" s="155">
        <f t="shared" si="132"/>
        <v>182435851</v>
      </c>
      <c r="O130" s="156">
        <f t="shared" si="133"/>
        <v>1</v>
      </c>
      <c r="P130" s="48">
        <f>IFERROR(VLOOKUP(A130,#REF!,4,0),0)</f>
        <v>0</v>
      </c>
      <c r="Q130" s="23">
        <f t="shared" si="134"/>
        <v>0</v>
      </c>
      <c r="R130" s="25">
        <v>0.94711555811472603</v>
      </c>
      <c r="S130" s="23">
        <f t="shared" si="99"/>
        <v>-0.94711555811472603</v>
      </c>
      <c r="T130" s="23">
        <f t="shared" si="135"/>
        <v>0</v>
      </c>
      <c r="U130" s="28">
        <f>IFERROR(VLOOKUP(A130,#REF!,4,0),0)</f>
        <v>0</v>
      </c>
      <c r="V130" s="25">
        <f t="shared" si="136"/>
        <v>0</v>
      </c>
      <c r="W130" s="25">
        <v>0.94711555811472603</v>
      </c>
      <c r="X130" s="25">
        <f t="shared" si="137"/>
        <v>-0.94711555811472603</v>
      </c>
      <c r="Y130" s="25">
        <f t="shared" si="138"/>
        <v>0</v>
      </c>
      <c r="Z130" s="28">
        <f>IFERROR(VLOOKUP(A130,#REF!,7,0),0)</f>
        <v>0</v>
      </c>
      <c r="AA130" s="28">
        <f>IFERROR(VLOOKUP(A130,#REF!,8,0),0)</f>
        <v>0</v>
      </c>
      <c r="AB130" s="28">
        <f>IFERROR(VLOOKUP(A130,#REF!,4,0),0)</f>
        <v>0</v>
      </c>
      <c r="AC130" s="28">
        <f>IFERROR(VLOOKUP(A130,#REF!,4,0),0)</f>
        <v>0</v>
      </c>
      <c r="AD130" s="28">
        <f>IFERROR(VLOOKUP(A130,#REF!,11,0),0)</f>
        <v>0</v>
      </c>
      <c r="AE130" s="52">
        <f t="shared" si="124"/>
        <v>0</v>
      </c>
      <c r="AF130" s="42">
        <f t="shared" si="73"/>
        <v>0</v>
      </c>
      <c r="AG130" s="240">
        <v>0.90833854607886255</v>
      </c>
      <c r="AH130" s="25">
        <f t="shared" si="74"/>
        <v>-0.90833854607886255</v>
      </c>
      <c r="AI130" s="43">
        <f t="shared" si="102"/>
        <v>0</v>
      </c>
      <c r="AJ130" s="43">
        <f>IFERROR((VLOOKUP(A130,#REF!,9,0)),0)</f>
        <v>0</v>
      </c>
      <c r="AK130" s="43">
        <f t="shared" si="125"/>
        <v>0</v>
      </c>
      <c r="AL130" s="42">
        <f t="shared" si="139"/>
        <v>0</v>
      </c>
      <c r="AM130" s="42">
        <v>0.89463991170244272</v>
      </c>
      <c r="AN130" s="25">
        <f t="shared" si="105"/>
        <v>-0.89463991170244272</v>
      </c>
      <c r="AO130" s="79">
        <f t="shared" si="103"/>
        <v>0</v>
      </c>
      <c r="AP130" s="185"/>
      <c r="AQ130" s="185"/>
      <c r="AR130" s="185"/>
    </row>
    <row r="131" spans="1:44" s="184" customFormat="1" ht="49.5" outlineLevel="1">
      <c r="A131" s="6" t="s">
        <v>457</v>
      </c>
      <c r="B131" s="274"/>
      <c r="C131" s="6" t="s">
        <v>290</v>
      </c>
      <c r="D131" s="7" t="s">
        <v>254</v>
      </c>
      <c r="E131" s="7" t="s">
        <v>252</v>
      </c>
      <c r="F131" s="7">
        <f>VLOOKUP(A131,Akt_apakšakt_pēcuzraudzība!A:F,6,0)</f>
        <v>5</v>
      </c>
      <c r="G131" s="183">
        <v>91395877</v>
      </c>
      <c r="H131" s="195"/>
      <c r="I131" s="183">
        <v>91395877</v>
      </c>
      <c r="J131" s="154">
        <v>26646089</v>
      </c>
      <c r="K131" s="154">
        <v>26646089</v>
      </c>
      <c r="L131" s="154">
        <v>26646089</v>
      </c>
      <c r="M131" s="154">
        <v>26646089</v>
      </c>
      <c r="N131" s="155">
        <f t="shared" si="132"/>
        <v>118041966</v>
      </c>
      <c r="O131" s="156">
        <f t="shared" si="133"/>
        <v>1.2915458538682221</v>
      </c>
      <c r="P131" s="48">
        <f>IFERROR(VLOOKUP(A131,#REF!,4,0),0)</f>
        <v>0</v>
      </c>
      <c r="Q131" s="23">
        <f t="shared" si="134"/>
        <v>0</v>
      </c>
      <c r="R131" s="25">
        <v>1.2551619796809872</v>
      </c>
      <c r="S131" s="23">
        <f t="shared" si="99"/>
        <v>-1.2551619796809872</v>
      </c>
      <c r="T131" s="23">
        <f t="shared" si="135"/>
        <v>0</v>
      </c>
      <c r="U131" s="28">
        <f>IFERROR(VLOOKUP(A131,#REF!,4,0),0)</f>
        <v>0</v>
      </c>
      <c r="V131" s="25">
        <f t="shared" si="136"/>
        <v>0</v>
      </c>
      <c r="W131" s="25">
        <v>1.2551619796809872</v>
      </c>
      <c r="X131" s="25">
        <f t="shared" si="137"/>
        <v>-1.2551619796809872</v>
      </c>
      <c r="Y131" s="25">
        <f t="shared" si="138"/>
        <v>0</v>
      </c>
      <c r="Z131" s="28">
        <f>IFERROR(VLOOKUP(A131,#REF!,7,0),0)</f>
        <v>0</v>
      </c>
      <c r="AA131" s="28">
        <f>IFERROR(VLOOKUP(A131,#REF!,8,0),0)</f>
        <v>0</v>
      </c>
      <c r="AB131" s="28">
        <f>IFERROR(VLOOKUP(A131,#REF!,4,0),0)</f>
        <v>0</v>
      </c>
      <c r="AC131" s="28">
        <f>IFERROR(VLOOKUP(A131,#REF!,4,0),0)</f>
        <v>0</v>
      </c>
      <c r="AD131" s="28">
        <f>IFERROR(VLOOKUP(A131,#REF!,11,0),0)</f>
        <v>0</v>
      </c>
      <c r="AE131" s="52">
        <f t="shared" si="124"/>
        <v>0</v>
      </c>
      <c r="AF131" s="42">
        <f t="shared" si="73"/>
        <v>0</v>
      </c>
      <c r="AG131" s="240">
        <v>1.2275233142081452</v>
      </c>
      <c r="AH131" s="25">
        <f t="shared" si="74"/>
        <v>-1.2275233142081452</v>
      </c>
      <c r="AI131" s="43">
        <f t="shared" si="102"/>
        <v>0</v>
      </c>
      <c r="AJ131" s="43">
        <f>IFERROR((VLOOKUP(A131,#REF!,9,0)),0)</f>
        <v>0</v>
      </c>
      <c r="AK131" s="43">
        <f t="shared" si="125"/>
        <v>0</v>
      </c>
      <c r="AL131" s="42">
        <f t="shared" si="139"/>
        <v>0</v>
      </c>
      <c r="AM131" s="42">
        <v>1.2460435011745663</v>
      </c>
      <c r="AN131" s="25">
        <f t="shared" si="105"/>
        <v>-1.2460435011745663</v>
      </c>
      <c r="AO131" s="79">
        <f t="shared" si="103"/>
        <v>0</v>
      </c>
      <c r="AP131" s="185"/>
      <c r="AQ131" s="185"/>
      <c r="AR131" s="185"/>
    </row>
    <row r="132" spans="1:44" s="184" customFormat="1" ht="66" outlineLevel="1">
      <c r="A132" s="6" t="s">
        <v>400</v>
      </c>
      <c r="B132" s="6"/>
      <c r="C132" s="6" t="s">
        <v>291</v>
      </c>
      <c r="D132" s="7" t="s">
        <v>254</v>
      </c>
      <c r="E132" s="7" t="s">
        <v>252</v>
      </c>
      <c r="F132" s="7">
        <f>VLOOKUP(A132,Akt_apakšakt_pēcuzraudzība!A:F,6,0)</f>
        <v>5</v>
      </c>
      <c r="G132" s="183">
        <v>13293943</v>
      </c>
      <c r="H132" s="183"/>
      <c r="I132" s="183">
        <v>13293943</v>
      </c>
      <c r="J132" s="154">
        <v>0</v>
      </c>
      <c r="K132" s="154">
        <v>0</v>
      </c>
      <c r="L132" s="154"/>
      <c r="M132" s="154"/>
      <c r="N132" s="155">
        <f t="shared" si="132"/>
        <v>13293943</v>
      </c>
      <c r="O132" s="156">
        <f t="shared" si="133"/>
        <v>1</v>
      </c>
      <c r="P132" s="48">
        <f>IFERROR(VLOOKUP(A132,#REF!,4,0),0)</f>
        <v>0</v>
      </c>
      <c r="Q132" s="23">
        <f t="shared" si="134"/>
        <v>0</v>
      </c>
      <c r="R132" s="25">
        <v>0.97770486303424053</v>
      </c>
      <c r="S132" s="23">
        <f t="shared" si="99"/>
        <v>-0.97770486303424053</v>
      </c>
      <c r="T132" s="23">
        <f t="shared" si="135"/>
        <v>0</v>
      </c>
      <c r="U132" s="28">
        <f>IFERROR(VLOOKUP(A132,#REF!,4,0),0)</f>
        <v>0</v>
      </c>
      <c r="V132" s="25">
        <f t="shared" si="136"/>
        <v>0</v>
      </c>
      <c r="W132" s="25">
        <v>0.97770486303424053</v>
      </c>
      <c r="X132" s="25">
        <f t="shared" si="137"/>
        <v>-0.97770486303424053</v>
      </c>
      <c r="Y132" s="25">
        <f t="shared" si="138"/>
        <v>0</v>
      </c>
      <c r="Z132" s="28">
        <f>IFERROR(VLOOKUP(A132,#REF!,7,0),0)</f>
        <v>0</v>
      </c>
      <c r="AA132" s="28">
        <f>IFERROR(VLOOKUP(A132,#REF!,8,0),0)</f>
        <v>0</v>
      </c>
      <c r="AB132" s="28">
        <f>IFERROR(VLOOKUP(A132,#REF!,4,0),0)</f>
        <v>0</v>
      </c>
      <c r="AC132" s="28">
        <f>IFERROR(VLOOKUP(A132,#REF!,4,0),0)</f>
        <v>0</v>
      </c>
      <c r="AD132" s="28">
        <f>IFERROR(VLOOKUP(A132,#REF!,11,0),0)</f>
        <v>0</v>
      </c>
      <c r="AE132" s="52">
        <f t="shared" si="124"/>
        <v>0</v>
      </c>
      <c r="AF132" s="42">
        <f>IFERROR((AE132/$I132),0)</f>
        <v>0</v>
      </c>
      <c r="AG132" s="240">
        <v>0.97770485701646237</v>
      </c>
      <c r="AH132" s="25">
        <f t="shared" si="74"/>
        <v>-0.97770485701646237</v>
      </c>
      <c r="AI132" s="43">
        <f t="shared" si="102"/>
        <v>0</v>
      </c>
      <c r="AJ132" s="43">
        <f>IFERROR((VLOOKUP(A132,#REF!,9,0)),0)</f>
        <v>0</v>
      </c>
      <c r="AK132" s="43">
        <f t="shared" si="125"/>
        <v>0</v>
      </c>
      <c r="AL132" s="42">
        <f t="shared" si="139"/>
        <v>0</v>
      </c>
      <c r="AM132" s="42">
        <v>0.98715952746299573</v>
      </c>
      <c r="AN132" s="25">
        <f t="shared" si="105"/>
        <v>-0.98715952746299573</v>
      </c>
      <c r="AO132" s="79">
        <f t="shared" si="103"/>
        <v>0</v>
      </c>
      <c r="AP132" s="185"/>
      <c r="AQ132" s="185"/>
      <c r="AR132" s="185"/>
    </row>
    <row r="133" spans="1:44" s="184" customFormat="1" ht="49.5" outlineLevel="1">
      <c r="A133" s="6" t="s">
        <v>458</v>
      </c>
      <c r="B133" s="6"/>
      <c r="C133" s="6" t="s">
        <v>202</v>
      </c>
      <c r="D133" s="7" t="s">
        <v>254</v>
      </c>
      <c r="E133" s="7" t="s">
        <v>252</v>
      </c>
      <c r="F133" s="7">
        <f>VLOOKUP(A133,Akt_apakšakt_pēcuzraudzība!A:F,6,0)</f>
        <v>5</v>
      </c>
      <c r="G133" s="183">
        <v>12807087</v>
      </c>
      <c r="H133" s="183"/>
      <c r="I133" s="183">
        <v>12807087</v>
      </c>
      <c r="J133" s="154">
        <v>966467</v>
      </c>
      <c r="K133" s="154">
        <v>966467</v>
      </c>
      <c r="L133" s="154">
        <v>966467</v>
      </c>
      <c r="M133" s="154">
        <v>966467</v>
      </c>
      <c r="N133" s="155">
        <f t="shared" si="132"/>
        <v>13773554</v>
      </c>
      <c r="O133" s="156">
        <f t="shared" si="133"/>
        <v>1.0754634523838247</v>
      </c>
      <c r="P133" s="48">
        <f>IFERROR(VLOOKUP(A133,#REF!,4,0),0)</f>
        <v>0</v>
      </c>
      <c r="Q133" s="23">
        <f t="shared" si="134"/>
        <v>0</v>
      </c>
      <c r="R133" s="25">
        <v>1.0565757326392802</v>
      </c>
      <c r="S133" s="23">
        <f t="shared" si="99"/>
        <v>-1.0565757326392802</v>
      </c>
      <c r="T133" s="23">
        <f t="shared" si="135"/>
        <v>0</v>
      </c>
      <c r="U133" s="28">
        <f>IFERROR(VLOOKUP(A133,#REF!,4,0),0)</f>
        <v>0</v>
      </c>
      <c r="V133" s="25">
        <f t="shared" si="136"/>
        <v>0</v>
      </c>
      <c r="W133" s="25">
        <v>1.0565757326392802</v>
      </c>
      <c r="X133" s="25">
        <f t="shared" si="137"/>
        <v>-1.0565757326392802</v>
      </c>
      <c r="Y133" s="25">
        <f t="shared" si="138"/>
        <v>0</v>
      </c>
      <c r="Z133" s="28">
        <f>IFERROR(VLOOKUP(A133,#REF!,7,0),0)</f>
        <v>0</v>
      </c>
      <c r="AA133" s="28">
        <f>IFERROR(VLOOKUP(A133,#REF!,8,0),0)</f>
        <v>0</v>
      </c>
      <c r="AB133" s="28">
        <f>IFERROR(VLOOKUP(A133,#REF!,4,0),0)</f>
        <v>0</v>
      </c>
      <c r="AC133" s="28">
        <f>IFERROR(VLOOKUP(A133,#REF!,4,0),0)</f>
        <v>0</v>
      </c>
      <c r="AD133" s="28">
        <f>IFERROR(VLOOKUP(A133,#REF!,11,0),0)</f>
        <v>0</v>
      </c>
      <c r="AE133" s="52">
        <f t="shared" si="124"/>
        <v>0</v>
      </c>
      <c r="AF133" s="42">
        <f t="shared" si="73"/>
        <v>0</v>
      </c>
      <c r="AG133" s="240">
        <v>1.0704632958298792</v>
      </c>
      <c r="AH133" s="25">
        <f t="shared" si="74"/>
        <v>-1.0704632958298792</v>
      </c>
      <c r="AI133" s="43">
        <f t="shared" si="102"/>
        <v>0</v>
      </c>
      <c r="AJ133" s="43">
        <f>IFERROR((VLOOKUP(A133,#REF!,9,0)),0)</f>
        <v>0</v>
      </c>
      <c r="AK133" s="43">
        <f t="shared" si="125"/>
        <v>0</v>
      </c>
      <c r="AL133" s="42">
        <f t="shared" si="139"/>
        <v>0</v>
      </c>
      <c r="AM133" s="42">
        <v>0.96577173013660333</v>
      </c>
      <c r="AN133" s="25">
        <f t="shared" si="105"/>
        <v>-0.96577173013660333</v>
      </c>
      <c r="AO133" s="79">
        <f t="shared" si="103"/>
        <v>0</v>
      </c>
      <c r="AP133" s="185"/>
      <c r="AQ133" s="185"/>
      <c r="AR133" s="185"/>
    </row>
    <row r="134" spans="1:44" s="182" customFormat="1" ht="49.5" outlineLevel="1">
      <c r="A134" s="6" t="s">
        <v>459</v>
      </c>
      <c r="B134" s="274"/>
      <c r="C134" s="6" t="s">
        <v>203</v>
      </c>
      <c r="D134" s="7" t="s">
        <v>254</v>
      </c>
      <c r="E134" s="7" t="s">
        <v>252</v>
      </c>
      <c r="F134" s="7">
        <f>VLOOKUP(A134,Akt_apakšakt_pēcuzraudzība!A:F,6,0)</f>
        <v>5</v>
      </c>
      <c r="G134" s="183">
        <v>4942457</v>
      </c>
      <c r="H134" s="183"/>
      <c r="I134" s="183">
        <v>4942457</v>
      </c>
      <c r="J134" s="154">
        <v>0</v>
      </c>
      <c r="K134" s="154">
        <v>0</v>
      </c>
      <c r="L134" s="154"/>
      <c r="M134" s="154"/>
      <c r="N134" s="155">
        <f t="shared" si="132"/>
        <v>4942457</v>
      </c>
      <c r="O134" s="156">
        <f t="shared" si="133"/>
        <v>1</v>
      </c>
      <c r="P134" s="48">
        <f>IFERROR(VLOOKUP(A134,#REF!,4,0),0)</f>
        <v>0</v>
      </c>
      <c r="Q134" s="23">
        <f t="shared" si="134"/>
        <v>0</v>
      </c>
      <c r="R134" s="25">
        <v>0.99999975113592277</v>
      </c>
      <c r="S134" s="23">
        <f t="shared" si="99"/>
        <v>-0.99999975113592277</v>
      </c>
      <c r="T134" s="23">
        <f t="shared" si="135"/>
        <v>0</v>
      </c>
      <c r="U134" s="28">
        <f>IFERROR(VLOOKUP(A134,#REF!,4,0),0)</f>
        <v>0</v>
      </c>
      <c r="V134" s="25">
        <f t="shared" si="136"/>
        <v>0</v>
      </c>
      <c r="W134" s="25">
        <v>0.99999975113592277</v>
      </c>
      <c r="X134" s="25">
        <f t="shared" si="137"/>
        <v>-0.99999975113592277</v>
      </c>
      <c r="Y134" s="25">
        <f t="shared" si="138"/>
        <v>0</v>
      </c>
      <c r="Z134" s="28">
        <f>IFERROR(VLOOKUP(A134,#REF!,7,0),0)</f>
        <v>0</v>
      </c>
      <c r="AA134" s="28">
        <f>IFERROR(VLOOKUP(A134,#REF!,8,0),0)</f>
        <v>0</v>
      </c>
      <c r="AB134" s="28">
        <f>IFERROR(VLOOKUP(A134,#REF!,4,0),0)</f>
        <v>0</v>
      </c>
      <c r="AC134" s="28">
        <f>IFERROR(VLOOKUP(A134,#REF!,4,0),0)</f>
        <v>0</v>
      </c>
      <c r="AD134" s="28">
        <f>IFERROR(VLOOKUP(A134,#REF!,11,0),0)</f>
        <v>0</v>
      </c>
      <c r="AE134" s="28">
        <f t="shared" si="124"/>
        <v>0</v>
      </c>
      <c r="AF134" s="25">
        <f t="shared" si="73"/>
        <v>0</v>
      </c>
      <c r="AG134" s="235">
        <v>1.0027903732900458</v>
      </c>
      <c r="AH134" s="25">
        <f t="shared" si="74"/>
        <v>-1.0027903732900458</v>
      </c>
      <c r="AI134" s="29">
        <f t="shared" si="102"/>
        <v>0</v>
      </c>
      <c r="AJ134" s="29">
        <f>IFERROR((VLOOKUP(A134,#REF!,9,0)),0)</f>
        <v>0</v>
      </c>
      <c r="AK134" s="29">
        <f t="shared" si="125"/>
        <v>0</v>
      </c>
      <c r="AL134" s="25">
        <f t="shared" si="139"/>
        <v>0</v>
      </c>
      <c r="AM134" s="25">
        <v>1.0027903732900458</v>
      </c>
      <c r="AN134" s="25">
        <f>AL134-AM134</f>
        <v>-1.0027903732900458</v>
      </c>
      <c r="AO134" s="79">
        <f>IFERROR((AE134/N134),0)</f>
        <v>0</v>
      </c>
      <c r="AP134" s="122"/>
      <c r="AQ134" s="122"/>
      <c r="AR134" s="122"/>
    </row>
    <row r="135" spans="1:44" s="182" customFormat="1" ht="33" outlineLevel="1">
      <c r="A135" s="6" t="s">
        <v>54</v>
      </c>
      <c r="B135" s="267"/>
      <c r="C135" s="6" t="s">
        <v>204</v>
      </c>
      <c r="D135" s="7" t="s">
        <v>254</v>
      </c>
      <c r="E135" s="7" t="s">
        <v>252</v>
      </c>
      <c r="F135" s="7">
        <f>VLOOKUP(A135,Akt_apakšakt_pēcuzraudzība!A:F,6,0)</f>
        <v>5</v>
      </c>
      <c r="G135" s="183">
        <v>24353574</v>
      </c>
      <c r="H135" s="195"/>
      <c r="I135" s="183">
        <v>24353574</v>
      </c>
      <c r="J135" s="154">
        <v>0</v>
      </c>
      <c r="K135" s="154">
        <v>0</v>
      </c>
      <c r="L135" s="154"/>
      <c r="M135" s="154"/>
      <c r="N135" s="155">
        <f t="shared" si="132"/>
        <v>24353574</v>
      </c>
      <c r="O135" s="156">
        <f t="shared" si="133"/>
        <v>1</v>
      </c>
      <c r="P135" s="48">
        <f>IFERROR(VLOOKUP(A135,#REF!,4,0),0)</f>
        <v>0</v>
      </c>
      <c r="Q135" s="23">
        <f t="shared" si="134"/>
        <v>0</v>
      </c>
      <c r="R135" s="25">
        <v>0.98562140735483006</v>
      </c>
      <c r="S135" s="23">
        <f t="shared" si="99"/>
        <v>-0.98562140735483006</v>
      </c>
      <c r="T135" s="23">
        <f t="shared" si="135"/>
        <v>0</v>
      </c>
      <c r="U135" s="28">
        <f>IFERROR(VLOOKUP(A135,#REF!,4,0),0)</f>
        <v>0</v>
      </c>
      <c r="V135" s="25">
        <f t="shared" si="136"/>
        <v>0</v>
      </c>
      <c r="W135" s="25">
        <v>0.98562140735483006</v>
      </c>
      <c r="X135" s="25">
        <f t="shared" si="137"/>
        <v>-0.98562140735483006</v>
      </c>
      <c r="Y135" s="25">
        <f t="shared" si="138"/>
        <v>0</v>
      </c>
      <c r="Z135" s="28">
        <f>IFERROR(VLOOKUP(A135,#REF!,7,0),0)</f>
        <v>0</v>
      </c>
      <c r="AA135" s="28">
        <f>IFERROR(VLOOKUP(A135,#REF!,8,0),0)</f>
        <v>0</v>
      </c>
      <c r="AB135" s="28">
        <f>IFERROR(VLOOKUP(A135,#REF!,4,0),0)</f>
        <v>0</v>
      </c>
      <c r="AC135" s="28">
        <f>IFERROR(VLOOKUP(A135,#REF!,4,0),0)</f>
        <v>0</v>
      </c>
      <c r="AD135" s="28">
        <f>IFERROR(VLOOKUP(A135,#REF!,11,0),0)</f>
        <v>0</v>
      </c>
      <c r="AE135" s="28">
        <f t="shared" si="124"/>
        <v>0</v>
      </c>
      <c r="AF135" s="25">
        <f t="shared" si="73"/>
        <v>0</v>
      </c>
      <c r="AG135" s="235">
        <v>0.77894265252401973</v>
      </c>
      <c r="AH135" s="25">
        <f t="shared" si="74"/>
        <v>-0.77894265252401973</v>
      </c>
      <c r="AI135" s="29">
        <f t="shared" si="102"/>
        <v>0</v>
      </c>
      <c r="AJ135" s="29">
        <f>IFERROR((VLOOKUP(A135,#REF!,9,0)),0)</f>
        <v>0</v>
      </c>
      <c r="AK135" s="29">
        <f t="shared" si="125"/>
        <v>0</v>
      </c>
      <c r="AL135" s="25">
        <f t="shared" si="139"/>
        <v>0</v>
      </c>
      <c r="AM135" s="25">
        <v>0.73790036649240887</v>
      </c>
      <c r="AN135" s="25">
        <f t="shared" si="105"/>
        <v>-0.73790036649240887</v>
      </c>
      <c r="AO135" s="79">
        <f t="shared" si="103"/>
        <v>0</v>
      </c>
      <c r="AP135" s="122"/>
      <c r="AQ135" s="122"/>
      <c r="AR135" s="122"/>
    </row>
    <row r="136" spans="1:44" s="182" customFormat="1" ht="66" outlineLevel="1">
      <c r="A136" s="6" t="s">
        <v>460</v>
      </c>
      <c r="B136" s="274"/>
      <c r="C136" s="6" t="s">
        <v>206</v>
      </c>
      <c r="D136" s="7" t="s">
        <v>254</v>
      </c>
      <c r="E136" s="7" t="s">
        <v>295</v>
      </c>
      <c r="F136" s="7">
        <f>VLOOKUP(A136,Akt_apakšakt_pēcuzraudzība!A:F,6,0)</f>
        <v>5</v>
      </c>
      <c r="G136" s="183">
        <v>139796690</v>
      </c>
      <c r="H136" s="195"/>
      <c r="I136" s="183">
        <v>139796690</v>
      </c>
      <c r="J136" s="154">
        <v>7265425</v>
      </c>
      <c r="K136" s="154">
        <v>7265425</v>
      </c>
      <c r="L136" s="154">
        <v>7265425</v>
      </c>
      <c r="M136" s="154">
        <v>7265425</v>
      </c>
      <c r="N136" s="155">
        <f t="shared" si="132"/>
        <v>147062115</v>
      </c>
      <c r="O136" s="156">
        <f t="shared" si="133"/>
        <v>1.0519713664179031</v>
      </c>
      <c r="P136" s="48">
        <f>IFERROR(VLOOKUP(A136,#REF!,4,0),0)</f>
        <v>0</v>
      </c>
      <c r="Q136" s="23">
        <f t="shared" si="134"/>
        <v>0</v>
      </c>
      <c r="R136" s="25">
        <v>0.99195381993665221</v>
      </c>
      <c r="S136" s="23">
        <f t="shared" si="99"/>
        <v>-0.99195381993665221</v>
      </c>
      <c r="T136" s="23">
        <f t="shared" si="135"/>
        <v>0</v>
      </c>
      <c r="U136" s="28">
        <f>IFERROR(VLOOKUP(A136,#REF!,4,0),0)</f>
        <v>0</v>
      </c>
      <c r="V136" s="25">
        <f t="shared" si="136"/>
        <v>0</v>
      </c>
      <c r="W136" s="25">
        <v>0.99195381993665221</v>
      </c>
      <c r="X136" s="25">
        <f t="shared" si="137"/>
        <v>-0.99195381993665221</v>
      </c>
      <c r="Y136" s="25">
        <f t="shared" si="138"/>
        <v>0</v>
      </c>
      <c r="Z136" s="28">
        <f>IFERROR(VLOOKUP(A136,#REF!,7,0),0)</f>
        <v>0</v>
      </c>
      <c r="AA136" s="28">
        <f>IFERROR(VLOOKUP(A136,#REF!,8,0),0)</f>
        <v>0</v>
      </c>
      <c r="AB136" s="28">
        <f>IFERROR(VLOOKUP(A136,#REF!,4,0),0)</f>
        <v>0</v>
      </c>
      <c r="AC136" s="28">
        <f>IFERROR(VLOOKUP(A136,#REF!,4,0),0)</f>
        <v>0</v>
      </c>
      <c r="AD136" s="28">
        <f>IFERROR(VLOOKUP(A136,#REF!,11,0),0)</f>
        <v>0</v>
      </c>
      <c r="AE136" s="28">
        <f t="shared" si="124"/>
        <v>0</v>
      </c>
      <c r="AF136" s="25">
        <f t="shared" si="73"/>
        <v>0</v>
      </c>
      <c r="AG136" s="235">
        <v>0.89018683568259016</v>
      </c>
      <c r="AH136" s="25">
        <f t="shared" si="74"/>
        <v>-0.89018683568259016</v>
      </c>
      <c r="AI136" s="29">
        <f t="shared" si="102"/>
        <v>0</v>
      </c>
      <c r="AJ136" s="29">
        <f>IFERROR((VLOOKUP(A136,#REF!,9,0)),0)</f>
        <v>0</v>
      </c>
      <c r="AK136" s="29">
        <f t="shared" si="125"/>
        <v>0</v>
      </c>
      <c r="AL136" s="25">
        <f t="shared" si="139"/>
        <v>0</v>
      </c>
      <c r="AM136" s="25">
        <v>0.8135767746003143</v>
      </c>
      <c r="AN136" s="25">
        <f t="shared" si="105"/>
        <v>-0.8135767746003143</v>
      </c>
      <c r="AO136" s="79">
        <f t="shared" ref="AO136:AO167" si="140">IFERROR((AE136/N136),0)</f>
        <v>0</v>
      </c>
      <c r="AP136" s="122"/>
      <c r="AQ136" s="122"/>
      <c r="AR136" s="122"/>
    </row>
    <row r="137" spans="1:44" s="182" customFormat="1" ht="49.5" outlineLevel="1">
      <c r="A137" s="6" t="s">
        <v>461</v>
      </c>
      <c r="B137" s="6"/>
      <c r="C137" s="6" t="s">
        <v>271</v>
      </c>
      <c r="D137" s="7" t="s">
        <v>254</v>
      </c>
      <c r="E137" s="7" t="s">
        <v>244</v>
      </c>
      <c r="F137" s="7">
        <f>VLOOKUP(A137,Akt_apakšakt_pēcuzraudzība!A:F,6,0)</f>
        <v>5</v>
      </c>
      <c r="G137" s="183">
        <v>15502367</v>
      </c>
      <c r="H137" s="195"/>
      <c r="I137" s="183">
        <v>15502367</v>
      </c>
      <c r="J137" s="154">
        <v>0</v>
      </c>
      <c r="K137" s="154">
        <v>0</v>
      </c>
      <c r="L137" s="154"/>
      <c r="M137" s="154"/>
      <c r="N137" s="155">
        <f t="shared" si="132"/>
        <v>15502367</v>
      </c>
      <c r="O137" s="156">
        <f t="shared" si="133"/>
        <v>1</v>
      </c>
      <c r="P137" s="48">
        <f>IFERROR(VLOOKUP(A137,#REF!,4,0),0)</f>
        <v>0</v>
      </c>
      <c r="Q137" s="23">
        <f t="shared" si="134"/>
        <v>0</v>
      </c>
      <c r="R137" s="25">
        <v>0.99470622905521455</v>
      </c>
      <c r="S137" s="23">
        <f t="shared" si="99"/>
        <v>-0.99470622905521455</v>
      </c>
      <c r="T137" s="23">
        <f t="shared" si="135"/>
        <v>0</v>
      </c>
      <c r="U137" s="28">
        <f>IFERROR(VLOOKUP(A137,#REF!,4,0),0)</f>
        <v>0</v>
      </c>
      <c r="V137" s="25">
        <f t="shared" si="136"/>
        <v>0</v>
      </c>
      <c r="W137" s="25">
        <v>0.99470622905521455</v>
      </c>
      <c r="X137" s="25">
        <f t="shared" si="137"/>
        <v>-0.99470622905521455</v>
      </c>
      <c r="Y137" s="25">
        <f t="shared" si="138"/>
        <v>0</v>
      </c>
      <c r="Z137" s="28">
        <f>IFERROR(VLOOKUP(A137,#REF!,7,0),0)</f>
        <v>0</v>
      </c>
      <c r="AA137" s="28">
        <f>IFERROR(VLOOKUP(A137,#REF!,8,0),0)</f>
        <v>0</v>
      </c>
      <c r="AB137" s="28">
        <f>IFERROR(VLOOKUP(A137,#REF!,4,0),0)</f>
        <v>0</v>
      </c>
      <c r="AC137" s="28">
        <f>IFERROR(VLOOKUP(A137,#REF!,4,0),0)</f>
        <v>0</v>
      </c>
      <c r="AD137" s="28">
        <f>IFERROR(VLOOKUP(A137,#REF!,11,0),0)</f>
        <v>0</v>
      </c>
      <c r="AE137" s="28">
        <f t="shared" si="124"/>
        <v>0</v>
      </c>
      <c r="AF137" s="25">
        <f t="shared" si="73"/>
        <v>0</v>
      </c>
      <c r="AG137" s="235">
        <v>0.99470622841015188</v>
      </c>
      <c r="AH137" s="25">
        <f t="shared" si="74"/>
        <v>-0.99470622841015188</v>
      </c>
      <c r="AI137" s="29">
        <f t="shared" si="102"/>
        <v>0</v>
      </c>
      <c r="AJ137" s="29">
        <f>IFERROR((VLOOKUP(A137,#REF!,9,0)),0)</f>
        <v>0</v>
      </c>
      <c r="AK137" s="29">
        <f t="shared" si="125"/>
        <v>0</v>
      </c>
      <c r="AL137" s="25">
        <f t="shared" si="139"/>
        <v>0</v>
      </c>
      <c r="AM137" s="25">
        <v>1.0084092822728297</v>
      </c>
      <c r="AN137" s="25">
        <f t="shared" si="105"/>
        <v>-1.0084092822728297</v>
      </c>
      <c r="AO137" s="79">
        <f t="shared" si="140"/>
        <v>0</v>
      </c>
      <c r="AP137" s="122"/>
      <c r="AQ137" s="122"/>
      <c r="AR137" s="122"/>
    </row>
    <row r="138" spans="1:44" s="182" customFormat="1" ht="49.5" outlineLevel="1">
      <c r="A138" s="6" t="s">
        <v>56</v>
      </c>
      <c r="B138" s="274"/>
      <c r="C138" s="6" t="s">
        <v>207</v>
      </c>
      <c r="D138" s="7" t="s">
        <v>254</v>
      </c>
      <c r="E138" s="7" t="s">
        <v>295</v>
      </c>
      <c r="F138" s="7">
        <f>VLOOKUP(A138,Akt_apakšakt_pēcuzraudzība!A:F,6,0)</f>
        <v>5</v>
      </c>
      <c r="G138" s="183">
        <v>3628324</v>
      </c>
      <c r="H138" s="183"/>
      <c r="I138" s="183">
        <v>3628324</v>
      </c>
      <c r="J138" s="154">
        <v>0</v>
      </c>
      <c r="K138" s="154">
        <v>0</v>
      </c>
      <c r="L138" s="154"/>
      <c r="M138" s="154"/>
      <c r="N138" s="155">
        <f t="shared" si="132"/>
        <v>3628324</v>
      </c>
      <c r="O138" s="156">
        <f t="shared" si="133"/>
        <v>1</v>
      </c>
      <c r="P138" s="48">
        <f>IFERROR(VLOOKUP(A138,#REF!,4,0),0)</f>
        <v>0</v>
      </c>
      <c r="Q138" s="23">
        <f t="shared" si="134"/>
        <v>0</v>
      </c>
      <c r="R138" s="25">
        <v>0.55483627978096772</v>
      </c>
      <c r="S138" s="23">
        <f t="shared" si="99"/>
        <v>-0.55483627978096772</v>
      </c>
      <c r="T138" s="23">
        <f t="shared" si="135"/>
        <v>0</v>
      </c>
      <c r="U138" s="28">
        <f>IFERROR(VLOOKUP(A138,#REF!,4,0),0)</f>
        <v>0</v>
      </c>
      <c r="V138" s="25">
        <f t="shared" si="136"/>
        <v>0</v>
      </c>
      <c r="W138" s="25">
        <v>0.55483627978096772</v>
      </c>
      <c r="X138" s="25">
        <f t="shared" si="137"/>
        <v>-0.55483627978096772</v>
      </c>
      <c r="Y138" s="25">
        <f t="shared" si="138"/>
        <v>0</v>
      </c>
      <c r="Z138" s="28">
        <f>IFERROR(VLOOKUP(A138,#REF!,7,0),0)</f>
        <v>0</v>
      </c>
      <c r="AA138" s="28">
        <f>IFERROR(VLOOKUP(A138,#REF!,8,0),0)</f>
        <v>0</v>
      </c>
      <c r="AB138" s="28">
        <f>IFERROR(VLOOKUP(A138,#REF!,4,0),0)</f>
        <v>0</v>
      </c>
      <c r="AC138" s="28">
        <f>IFERROR(VLOOKUP(A138,#REF!,4,0),0)</f>
        <v>0</v>
      </c>
      <c r="AD138" s="28">
        <f>IFERROR(VLOOKUP(A138,#REF!,11,0),0)</f>
        <v>0</v>
      </c>
      <c r="AE138" s="28">
        <f>AK138-AD138</f>
        <v>0</v>
      </c>
      <c r="AF138" s="25">
        <f t="shared" si="73"/>
        <v>0</v>
      </c>
      <c r="AG138" s="235">
        <v>0.55483627978096772</v>
      </c>
      <c r="AH138" s="25">
        <f t="shared" si="74"/>
        <v>-0.55483627978096772</v>
      </c>
      <c r="AI138" s="29">
        <f t="shared" si="102"/>
        <v>0</v>
      </c>
      <c r="AJ138" s="29">
        <f>IFERROR((VLOOKUP(A138,#REF!,9,0)),0)</f>
        <v>0</v>
      </c>
      <c r="AK138" s="29">
        <f t="shared" si="125"/>
        <v>0</v>
      </c>
      <c r="AL138" s="25">
        <f t="shared" si="139"/>
        <v>0</v>
      </c>
      <c r="AM138" s="25">
        <v>0.51408601051063796</v>
      </c>
      <c r="AN138" s="25">
        <f t="shared" si="105"/>
        <v>-0.51408601051063796</v>
      </c>
      <c r="AO138" s="79">
        <f t="shared" si="140"/>
        <v>0</v>
      </c>
      <c r="AP138" s="122"/>
      <c r="AQ138" s="122"/>
      <c r="AR138" s="122"/>
    </row>
    <row r="139" spans="1:44" s="182" customFormat="1" ht="148.5" outlineLevel="1">
      <c r="A139" s="6" t="s">
        <v>57</v>
      </c>
      <c r="B139" s="274"/>
      <c r="C139" s="6" t="s">
        <v>208</v>
      </c>
      <c r="D139" s="7" t="s">
        <v>254</v>
      </c>
      <c r="E139" s="7" t="s">
        <v>252</v>
      </c>
      <c r="F139" s="7">
        <f>VLOOKUP(A139,Akt_apakšakt_pēcuzraudzība!A:F,6,0)</f>
        <v>5</v>
      </c>
      <c r="G139" s="183">
        <v>23034492</v>
      </c>
      <c r="H139" s="183"/>
      <c r="I139" s="183">
        <v>23034492</v>
      </c>
      <c r="J139" s="154">
        <v>0</v>
      </c>
      <c r="K139" s="154">
        <v>0</v>
      </c>
      <c r="L139" s="154"/>
      <c r="M139" s="154"/>
      <c r="N139" s="155">
        <f t="shared" si="132"/>
        <v>23034492</v>
      </c>
      <c r="O139" s="156">
        <f t="shared" si="133"/>
        <v>1</v>
      </c>
      <c r="P139" s="48">
        <f>IFERROR(VLOOKUP(A139,#REF!,4,0),0)</f>
        <v>0</v>
      </c>
      <c r="Q139" s="23">
        <f t="shared" si="134"/>
        <v>0</v>
      </c>
      <c r="R139" s="25">
        <v>0.99936379886302684</v>
      </c>
      <c r="S139" s="23">
        <f t="shared" si="99"/>
        <v>-0.99936379886302684</v>
      </c>
      <c r="T139" s="23">
        <f t="shared" si="135"/>
        <v>0</v>
      </c>
      <c r="U139" s="28">
        <f>IFERROR(VLOOKUP(A139,#REF!,4,0),0)</f>
        <v>0</v>
      </c>
      <c r="V139" s="25">
        <f t="shared" si="136"/>
        <v>0</v>
      </c>
      <c r="W139" s="25">
        <v>0.99936379886302684</v>
      </c>
      <c r="X139" s="25">
        <f t="shared" si="137"/>
        <v>-0.99936379886302684</v>
      </c>
      <c r="Y139" s="25">
        <f t="shared" si="138"/>
        <v>0</v>
      </c>
      <c r="Z139" s="28">
        <f>IFERROR(VLOOKUP(A139,#REF!,7,0),0)</f>
        <v>0</v>
      </c>
      <c r="AA139" s="28">
        <f>IFERROR(VLOOKUP(A139,#REF!,8,0),0)</f>
        <v>0</v>
      </c>
      <c r="AB139" s="28">
        <f>IFERROR(VLOOKUP(A139,#REF!,4,0),0)</f>
        <v>0</v>
      </c>
      <c r="AC139" s="28">
        <f>IFERROR(VLOOKUP(A139,#REF!,4,0),0)</f>
        <v>0</v>
      </c>
      <c r="AD139" s="28">
        <f>IFERROR(VLOOKUP(A139,#REF!,11,0),0)</f>
        <v>0</v>
      </c>
      <c r="AE139" s="28">
        <f t="shared" si="124"/>
        <v>0</v>
      </c>
      <c r="AF139" s="25">
        <f t="shared" si="73"/>
        <v>0</v>
      </c>
      <c r="AG139" s="235">
        <v>0.99922080026770277</v>
      </c>
      <c r="AH139" s="25">
        <f t="shared" si="74"/>
        <v>-0.99922080026770277</v>
      </c>
      <c r="AI139" s="29">
        <f t="shared" si="102"/>
        <v>0</v>
      </c>
      <c r="AJ139" s="29">
        <f>IFERROR((VLOOKUP(A139,#REF!,9,0)),0)</f>
        <v>0</v>
      </c>
      <c r="AK139" s="29">
        <f t="shared" si="125"/>
        <v>0</v>
      </c>
      <c r="AL139" s="25">
        <f t="shared" si="139"/>
        <v>0</v>
      </c>
      <c r="AM139" s="25">
        <v>0.85551117168114665</v>
      </c>
      <c r="AN139" s="25">
        <f t="shared" si="105"/>
        <v>-0.85551117168114665</v>
      </c>
      <c r="AO139" s="79">
        <f t="shared" si="140"/>
        <v>0</v>
      </c>
      <c r="AP139" s="122"/>
      <c r="AQ139" s="122"/>
      <c r="AR139" s="122"/>
    </row>
    <row r="140" spans="1:44" s="182" customFormat="1" ht="115.5" outlineLevel="2">
      <c r="A140" s="6" t="s">
        <v>58</v>
      </c>
      <c r="B140" s="6"/>
      <c r="C140" s="6" t="s">
        <v>209</v>
      </c>
      <c r="D140" s="7" t="s">
        <v>254</v>
      </c>
      <c r="E140" s="7" t="s">
        <v>252</v>
      </c>
      <c r="F140" s="7" t="e">
        <f>VLOOKUP(A140,Akt_apakšakt_pēcuzraudzība!A:F,6,0)</f>
        <v>#N/A</v>
      </c>
      <c r="G140" s="154">
        <v>0</v>
      </c>
      <c r="H140" s="154"/>
      <c r="I140" s="154">
        <v>0</v>
      </c>
      <c r="J140" s="154">
        <v>0</v>
      </c>
      <c r="K140" s="154">
        <v>0</v>
      </c>
      <c r="L140" s="154"/>
      <c r="M140" s="154"/>
      <c r="N140" s="155">
        <f t="shared" si="132"/>
        <v>0</v>
      </c>
      <c r="O140" s="156">
        <v>0</v>
      </c>
      <c r="P140" s="48">
        <f>IFERROR(VLOOKUP(A140,#REF!,4,0),0)</f>
        <v>0</v>
      </c>
      <c r="Q140" s="23">
        <v>0</v>
      </c>
      <c r="R140" s="25">
        <v>0</v>
      </c>
      <c r="S140" s="23">
        <f t="shared" si="99"/>
        <v>0</v>
      </c>
      <c r="T140" s="23">
        <v>0</v>
      </c>
      <c r="U140" s="28">
        <f>IFERROR(VLOOKUP(A140,#REF!,4,0),0)</f>
        <v>0</v>
      </c>
      <c r="V140" s="25">
        <v>0</v>
      </c>
      <c r="W140" s="25">
        <v>0</v>
      </c>
      <c r="X140" s="25">
        <v>0</v>
      </c>
      <c r="Y140" s="25">
        <f>IF(N140=0,0,U140/N140)</f>
        <v>0</v>
      </c>
      <c r="Z140" s="28">
        <f>IFERROR(VLOOKUP(A140,#REF!,7,0),0)</f>
        <v>0</v>
      </c>
      <c r="AA140" s="28">
        <f>IFERROR(VLOOKUP(A140,#REF!,8,0),0)</f>
        <v>0</v>
      </c>
      <c r="AB140" s="28">
        <f>IFERROR(VLOOKUP(A140,#REF!,4,0),0)</f>
        <v>0</v>
      </c>
      <c r="AC140" s="28">
        <f>IFERROR(VLOOKUP(A140,#REF!,4,0),0)</f>
        <v>0</v>
      </c>
      <c r="AD140" s="28">
        <f>IFERROR(VLOOKUP(A140,#REF!,11,0),0)</f>
        <v>0</v>
      </c>
      <c r="AE140" s="28">
        <f t="shared" si="124"/>
        <v>0</v>
      </c>
      <c r="AF140" s="25">
        <f t="shared" si="73"/>
        <v>0</v>
      </c>
      <c r="AG140" s="235">
        <v>0</v>
      </c>
      <c r="AH140" s="25">
        <f t="shared" si="74"/>
        <v>0</v>
      </c>
      <c r="AI140" s="29">
        <f t="shared" si="102"/>
        <v>0</v>
      </c>
      <c r="AJ140" s="29">
        <f>IFERROR((VLOOKUP(A140,#REF!,9,0)),0)</f>
        <v>0</v>
      </c>
      <c r="AK140" s="29">
        <f t="shared" si="125"/>
        <v>0</v>
      </c>
      <c r="AL140" s="25">
        <v>0</v>
      </c>
      <c r="AM140" s="25">
        <v>0</v>
      </c>
      <c r="AN140" s="25">
        <v>0</v>
      </c>
      <c r="AO140" s="79">
        <f t="shared" si="140"/>
        <v>0</v>
      </c>
      <c r="AP140" s="122"/>
      <c r="AQ140" s="122"/>
      <c r="AR140" s="122"/>
    </row>
    <row r="141" spans="1:44" s="182" customFormat="1" ht="66" outlineLevel="2">
      <c r="A141" s="6" t="s">
        <v>59</v>
      </c>
      <c r="B141" s="6"/>
      <c r="C141" s="6" t="s">
        <v>210</v>
      </c>
      <c r="D141" s="7" t="s">
        <v>254</v>
      </c>
      <c r="E141" s="7" t="s">
        <v>252</v>
      </c>
      <c r="F141" s="7" t="e">
        <f>VLOOKUP(A141,Akt_apakšakt_pēcuzraudzība!A:F,6,0)</f>
        <v>#N/A</v>
      </c>
      <c r="G141" s="154">
        <v>0</v>
      </c>
      <c r="H141" s="154"/>
      <c r="I141" s="154">
        <v>0</v>
      </c>
      <c r="J141" s="154">
        <v>0</v>
      </c>
      <c r="K141" s="154">
        <v>0</v>
      </c>
      <c r="L141" s="154"/>
      <c r="M141" s="154"/>
      <c r="N141" s="155">
        <f t="shared" si="132"/>
        <v>0</v>
      </c>
      <c r="O141" s="156">
        <v>0</v>
      </c>
      <c r="P141" s="48">
        <f>IFERROR(VLOOKUP(A141,#REF!,4,0),0)</f>
        <v>0</v>
      </c>
      <c r="Q141" s="23">
        <v>0</v>
      </c>
      <c r="R141" s="25">
        <v>0</v>
      </c>
      <c r="S141" s="23">
        <f t="shared" si="99"/>
        <v>0</v>
      </c>
      <c r="T141" s="23">
        <v>0</v>
      </c>
      <c r="U141" s="28">
        <f>IFERROR(VLOOKUP(A141,#REF!,4,0),0)</f>
        <v>0</v>
      </c>
      <c r="V141" s="28">
        <v>0</v>
      </c>
      <c r="W141" s="28">
        <v>0</v>
      </c>
      <c r="X141" s="28">
        <f>V141-W141</f>
        <v>0</v>
      </c>
      <c r="Y141" s="25">
        <f>IF(N141=0,0,U141/N141)</f>
        <v>0</v>
      </c>
      <c r="Z141" s="28">
        <f>IFERROR(VLOOKUP(A141,#REF!,7,0),0)</f>
        <v>0</v>
      </c>
      <c r="AA141" s="28">
        <f>IFERROR(VLOOKUP(A141,#REF!,8,0),0)</f>
        <v>0</v>
      </c>
      <c r="AB141" s="28">
        <f>IFERROR(VLOOKUP(A141,#REF!,4,0),0)</f>
        <v>0</v>
      </c>
      <c r="AC141" s="28">
        <f>IFERROR(VLOOKUP(A141,#REF!,4,0),0)</f>
        <v>0</v>
      </c>
      <c r="AD141" s="28">
        <f>IFERROR(VLOOKUP(A141,#REF!,11,0),0)</f>
        <v>0</v>
      </c>
      <c r="AE141" s="28">
        <f t="shared" si="124"/>
        <v>0</v>
      </c>
      <c r="AF141" s="25">
        <f t="shared" si="73"/>
        <v>0</v>
      </c>
      <c r="AG141" s="235">
        <v>0</v>
      </c>
      <c r="AH141" s="25">
        <f t="shared" si="74"/>
        <v>0</v>
      </c>
      <c r="AI141" s="29">
        <f t="shared" si="102"/>
        <v>0</v>
      </c>
      <c r="AJ141" s="29">
        <f>IFERROR((VLOOKUP(A141,#REF!,9,0)),0)</f>
        <v>0</v>
      </c>
      <c r="AK141" s="29">
        <f t="shared" si="125"/>
        <v>0</v>
      </c>
      <c r="AL141" s="25">
        <v>0</v>
      </c>
      <c r="AM141" s="25">
        <v>0</v>
      </c>
      <c r="AN141" s="25">
        <v>0</v>
      </c>
      <c r="AO141" s="79">
        <f t="shared" si="140"/>
        <v>0</v>
      </c>
      <c r="AP141" s="122"/>
      <c r="AQ141" s="122"/>
      <c r="AR141" s="122"/>
    </row>
    <row r="142" spans="1:44" s="184" customFormat="1" ht="49.5" outlineLevel="1" collapsed="1">
      <c r="A142" s="6" t="s">
        <v>404</v>
      </c>
      <c r="B142" s="267" t="s">
        <v>625</v>
      </c>
      <c r="C142" s="6" t="s">
        <v>213</v>
      </c>
      <c r="D142" s="7" t="s">
        <v>256</v>
      </c>
      <c r="E142" s="7" t="s">
        <v>252</v>
      </c>
      <c r="F142" s="7">
        <f>VLOOKUP(A142,Akt_apakšakt_pēcuzraudzība!A:F,6,0)</f>
        <v>5</v>
      </c>
      <c r="G142" s="183">
        <v>308392773</v>
      </c>
      <c r="H142" s="195"/>
      <c r="I142" s="183">
        <v>308392773</v>
      </c>
      <c r="J142" s="154">
        <v>29836929</v>
      </c>
      <c r="K142" s="154">
        <v>25361388</v>
      </c>
      <c r="L142" s="154">
        <v>25361388</v>
      </c>
      <c r="M142" s="154">
        <v>29836929</v>
      </c>
      <c r="N142" s="155">
        <f t="shared" si="132"/>
        <v>333754161</v>
      </c>
      <c r="O142" s="156">
        <f t="shared" ref="O142:O155" si="141">N142/I142</f>
        <v>1.0822372967864586</v>
      </c>
      <c r="P142" s="48">
        <f>IFERROR(VLOOKUP(A142,#REF!,4,0),0)</f>
        <v>0</v>
      </c>
      <c r="Q142" s="23">
        <f t="shared" ref="Q142:Q155" si="142">P142/I142</f>
        <v>0</v>
      </c>
      <c r="R142" s="25">
        <v>1.0822372937383977</v>
      </c>
      <c r="S142" s="23">
        <f t="shared" si="99"/>
        <v>-1.0822372937383977</v>
      </c>
      <c r="T142" s="23">
        <f t="shared" si="135"/>
        <v>0</v>
      </c>
      <c r="U142" s="28">
        <f>IFERROR(VLOOKUP(A142,#REF!,4,0),0)</f>
        <v>0</v>
      </c>
      <c r="V142" s="25">
        <f t="shared" ref="V142:V155" si="143">U142/I142</f>
        <v>0</v>
      </c>
      <c r="W142" s="25">
        <v>1.0822372937383977</v>
      </c>
      <c r="X142" s="25">
        <f t="shared" ref="X142:X178" si="144">V142-W142</f>
        <v>-1.0822372937383977</v>
      </c>
      <c r="Y142" s="25">
        <f t="shared" ref="Y142:Y155" si="145">U142/N142</f>
        <v>0</v>
      </c>
      <c r="Z142" s="28">
        <f>IFERROR(VLOOKUP(A142,#REF!,7,0),0)</f>
        <v>0</v>
      </c>
      <c r="AA142" s="28">
        <f>IFERROR(VLOOKUP(A142,#REF!,8,0),0)</f>
        <v>0</v>
      </c>
      <c r="AB142" s="28">
        <f>IFERROR(VLOOKUP(A142,#REF!,4,0),0)</f>
        <v>0</v>
      </c>
      <c r="AC142" s="28">
        <f>IFERROR(VLOOKUP(A142,#REF!,4,0),0)</f>
        <v>0</v>
      </c>
      <c r="AD142" s="28">
        <f>IFERROR(VLOOKUP(A142,#REF!,11,0),0)</f>
        <v>0</v>
      </c>
      <c r="AE142" s="52">
        <f t="shared" si="124"/>
        <v>0</v>
      </c>
      <c r="AF142" s="42">
        <f t="shared" ref="AF142:AF178" si="146">IFERROR((AE142/$I142),0)</f>
        <v>0</v>
      </c>
      <c r="AG142" s="240">
        <v>1.0667003413857561</v>
      </c>
      <c r="AH142" s="25">
        <f t="shared" ref="AH142:AH178" si="147">AF142-AG142</f>
        <v>-1.0667003413857561</v>
      </c>
      <c r="AI142" s="43">
        <f t="shared" si="102"/>
        <v>0</v>
      </c>
      <c r="AJ142" s="43">
        <f>IFERROR((VLOOKUP(A142,#REF!,9,0)),0)</f>
        <v>0</v>
      </c>
      <c r="AK142" s="43">
        <f t="shared" si="125"/>
        <v>0</v>
      </c>
      <c r="AL142" s="42">
        <f t="shared" ref="AL142:AL147" si="148">AK142/I142</f>
        <v>0</v>
      </c>
      <c r="AM142" s="42">
        <v>1.039401293849386</v>
      </c>
      <c r="AN142" s="25">
        <f t="shared" ref="AN142:AN178" si="149">AL142-AM142</f>
        <v>-1.039401293849386</v>
      </c>
      <c r="AO142" s="79">
        <f t="shared" si="140"/>
        <v>0</v>
      </c>
      <c r="AP142" s="185"/>
      <c r="AQ142" s="185"/>
      <c r="AR142" s="185"/>
    </row>
    <row r="143" spans="1:44" s="182" customFormat="1" ht="183.75" customHeight="1" outlineLevel="1">
      <c r="A143" s="6" t="s">
        <v>412</v>
      </c>
      <c r="B143" s="267" t="s">
        <v>625</v>
      </c>
      <c r="C143" s="6" t="s">
        <v>214</v>
      </c>
      <c r="D143" s="7" t="s">
        <v>256</v>
      </c>
      <c r="E143" s="7" t="s">
        <v>252</v>
      </c>
      <c r="F143" s="7">
        <f>VLOOKUP(A143,Akt_apakšakt_pēcuzraudzība!A:F,6,0)</f>
        <v>5</v>
      </c>
      <c r="G143" s="183">
        <v>243563701</v>
      </c>
      <c r="H143" s="183"/>
      <c r="I143" s="183">
        <v>243563701</v>
      </c>
      <c r="J143" s="154">
        <v>0</v>
      </c>
      <c r="K143" s="154">
        <v>0</v>
      </c>
      <c r="L143" s="154"/>
      <c r="M143" s="154"/>
      <c r="N143" s="155">
        <f t="shared" si="132"/>
        <v>243563701</v>
      </c>
      <c r="O143" s="156">
        <f t="shared" si="141"/>
        <v>1</v>
      </c>
      <c r="P143" s="48">
        <f>IFERROR(VLOOKUP(A143,#REF!,4,0),0)</f>
        <v>0</v>
      </c>
      <c r="Q143" s="23">
        <f t="shared" si="142"/>
        <v>0</v>
      </c>
      <c r="R143" s="25">
        <v>0.9979860563458921</v>
      </c>
      <c r="S143" s="23">
        <f t="shared" si="99"/>
        <v>-0.9979860563458921</v>
      </c>
      <c r="T143" s="23">
        <f t="shared" si="135"/>
        <v>0</v>
      </c>
      <c r="U143" s="28">
        <f>IFERROR(VLOOKUP(A143,#REF!,4,0),0)</f>
        <v>0</v>
      </c>
      <c r="V143" s="25">
        <f t="shared" si="143"/>
        <v>0</v>
      </c>
      <c r="W143" s="25">
        <v>0.9979860563458921</v>
      </c>
      <c r="X143" s="25">
        <f t="shared" si="144"/>
        <v>-0.9979860563458921</v>
      </c>
      <c r="Y143" s="25">
        <f t="shared" si="145"/>
        <v>0</v>
      </c>
      <c r="Z143" s="28">
        <f>IFERROR(VLOOKUP(A143,#REF!,7,0),0)</f>
        <v>0</v>
      </c>
      <c r="AA143" s="28">
        <f>IFERROR(VLOOKUP(A143,#REF!,8,0),0)</f>
        <v>0</v>
      </c>
      <c r="AB143" s="28">
        <f>IFERROR(VLOOKUP(A143,#REF!,4,0),0)</f>
        <v>0</v>
      </c>
      <c r="AC143" s="28">
        <f>IFERROR(VLOOKUP(A143,#REF!,4,0),0)</f>
        <v>0</v>
      </c>
      <c r="AD143" s="28">
        <f>IFERROR(VLOOKUP(A143,#REF!,11,0),0)</f>
        <v>0</v>
      </c>
      <c r="AE143" s="28">
        <f t="shared" si="124"/>
        <v>0</v>
      </c>
      <c r="AF143" s="25">
        <f t="shared" si="146"/>
        <v>0</v>
      </c>
      <c r="AG143" s="235">
        <v>0.89378734481457078</v>
      </c>
      <c r="AH143" s="25">
        <f t="shared" si="147"/>
        <v>-0.89378734481457078</v>
      </c>
      <c r="AI143" s="29">
        <f t="shared" si="102"/>
        <v>0</v>
      </c>
      <c r="AJ143" s="29">
        <f>IFERROR((VLOOKUP(A143,#REF!,9,0)),0)</f>
        <v>0</v>
      </c>
      <c r="AK143" s="29">
        <f t="shared" si="125"/>
        <v>0</v>
      </c>
      <c r="AL143" s="25">
        <f t="shared" si="148"/>
        <v>0</v>
      </c>
      <c r="AM143" s="25">
        <v>0.7865492050475944</v>
      </c>
      <c r="AN143" s="25">
        <f t="shared" si="149"/>
        <v>-0.7865492050475944</v>
      </c>
      <c r="AO143" s="79">
        <f t="shared" si="140"/>
        <v>0</v>
      </c>
      <c r="AP143" s="122"/>
      <c r="AQ143" s="122"/>
      <c r="AR143" s="122"/>
    </row>
    <row r="144" spans="1:44" s="182" customFormat="1" ht="82.5" outlineLevel="1">
      <c r="A144" s="6" t="s">
        <v>462</v>
      </c>
      <c r="B144" s="267"/>
      <c r="C144" s="6" t="s">
        <v>215</v>
      </c>
      <c r="D144" s="7" t="s">
        <v>256</v>
      </c>
      <c r="E144" s="7" t="s">
        <v>252</v>
      </c>
      <c r="F144" s="7">
        <f>VLOOKUP(A144,Akt_apakšakt_pēcuzraudzība!A:F,6,0)</f>
        <v>5</v>
      </c>
      <c r="G144" s="276">
        <v>171798583</v>
      </c>
      <c r="H144" s="195"/>
      <c r="I144" s="276">
        <v>171798583</v>
      </c>
      <c r="J144" s="154">
        <v>12195701</v>
      </c>
      <c r="K144" s="154">
        <v>12195701</v>
      </c>
      <c r="L144" s="154">
        <v>12195701</v>
      </c>
      <c r="M144" s="154">
        <v>12195701</v>
      </c>
      <c r="N144" s="155">
        <f t="shared" si="132"/>
        <v>183994284</v>
      </c>
      <c r="O144" s="156">
        <f t="shared" si="141"/>
        <v>1.070988367814419</v>
      </c>
      <c r="P144" s="48">
        <f>IFERROR(VLOOKUP(A144,#REF!,4,0),0)</f>
        <v>0</v>
      </c>
      <c r="Q144" s="23">
        <f t="shared" si="142"/>
        <v>0</v>
      </c>
      <c r="R144" s="25">
        <v>1.0600817282643129</v>
      </c>
      <c r="S144" s="23">
        <f t="shared" si="99"/>
        <v>-1.0600817282643129</v>
      </c>
      <c r="T144" s="23">
        <f t="shared" si="135"/>
        <v>0</v>
      </c>
      <c r="U144" s="28">
        <f>IFERROR(VLOOKUP(A144,#REF!,4,0),0)</f>
        <v>0</v>
      </c>
      <c r="V144" s="25">
        <f t="shared" si="143"/>
        <v>0</v>
      </c>
      <c r="W144" s="25">
        <v>1.0600817282643129</v>
      </c>
      <c r="X144" s="25">
        <f t="shared" si="144"/>
        <v>-1.0600817282643129</v>
      </c>
      <c r="Y144" s="25">
        <f t="shared" si="145"/>
        <v>0</v>
      </c>
      <c r="Z144" s="28">
        <f>IFERROR(VLOOKUP(A144,#REF!,7,0),0)</f>
        <v>0</v>
      </c>
      <c r="AA144" s="28">
        <f>IFERROR(VLOOKUP(A144,#REF!,8,0),0)</f>
        <v>0</v>
      </c>
      <c r="AB144" s="28">
        <f>IFERROR(VLOOKUP(A144,#REF!,4,0),0)</f>
        <v>0</v>
      </c>
      <c r="AC144" s="28">
        <f>IFERROR(VLOOKUP(A144,#REF!,4,0),0)</f>
        <v>0</v>
      </c>
      <c r="AD144" s="28">
        <f>IFERROR(VLOOKUP(A144,#REF!,11,0),0)</f>
        <v>0</v>
      </c>
      <c r="AE144" s="28">
        <f t="shared" si="124"/>
        <v>0</v>
      </c>
      <c r="AF144" s="25">
        <f t="shared" si="146"/>
        <v>0</v>
      </c>
      <c r="AG144" s="235">
        <v>0.8942819255965575</v>
      </c>
      <c r="AH144" s="25">
        <f t="shared" si="147"/>
        <v>-0.8942819255965575</v>
      </c>
      <c r="AI144" s="29">
        <f t="shared" si="102"/>
        <v>0</v>
      </c>
      <c r="AJ144" s="29">
        <f>IFERROR((VLOOKUP(A144,#REF!,9,0)),0)</f>
        <v>0</v>
      </c>
      <c r="AK144" s="29">
        <f t="shared" si="125"/>
        <v>0</v>
      </c>
      <c r="AL144" s="25">
        <f t="shared" si="148"/>
        <v>0</v>
      </c>
      <c r="AM144" s="25">
        <v>0.825226733143261</v>
      </c>
      <c r="AN144" s="25">
        <f t="shared" si="149"/>
        <v>-0.825226733143261</v>
      </c>
      <c r="AO144" s="79">
        <f t="shared" si="140"/>
        <v>0</v>
      </c>
      <c r="AP144" s="122"/>
      <c r="AQ144" s="122"/>
      <c r="AR144" s="122"/>
    </row>
    <row r="145" spans="1:44" s="182" customFormat="1" ht="49.5" outlineLevel="1">
      <c r="A145" s="6" t="s">
        <v>405</v>
      </c>
      <c r="B145" s="6"/>
      <c r="C145" s="6" t="s">
        <v>216</v>
      </c>
      <c r="D145" s="7" t="s">
        <v>256</v>
      </c>
      <c r="E145" s="7" t="s">
        <v>252</v>
      </c>
      <c r="F145" s="7">
        <f>VLOOKUP(A145,Akt_apakšakt_pēcuzraudzība!A:F,6,0)</f>
        <v>5</v>
      </c>
      <c r="G145" s="276">
        <v>65544021</v>
      </c>
      <c r="H145" s="183"/>
      <c r="I145" s="276">
        <v>65544021</v>
      </c>
      <c r="J145" s="154">
        <v>0</v>
      </c>
      <c r="K145" s="154">
        <v>0</v>
      </c>
      <c r="L145" s="154"/>
      <c r="M145" s="154"/>
      <c r="N145" s="155">
        <f t="shared" si="132"/>
        <v>65544021</v>
      </c>
      <c r="O145" s="156">
        <f t="shared" si="141"/>
        <v>1</v>
      </c>
      <c r="P145" s="48">
        <f>IFERROR(VLOOKUP(A145,#REF!,4,0),0)</f>
        <v>0</v>
      </c>
      <c r="Q145" s="23">
        <f t="shared" si="142"/>
        <v>0</v>
      </c>
      <c r="R145" s="25">
        <v>0.99999999038813925</v>
      </c>
      <c r="S145" s="23">
        <f t="shared" si="99"/>
        <v>-0.99999999038813925</v>
      </c>
      <c r="T145" s="23">
        <f t="shared" si="135"/>
        <v>0</v>
      </c>
      <c r="U145" s="28">
        <f>IFERROR(VLOOKUP(A145,#REF!,4,0),0)</f>
        <v>0</v>
      </c>
      <c r="V145" s="25">
        <f t="shared" si="143"/>
        <v>0</v>
      </c>
      <c r="W145" s="25">
        <v>0.99999999038813925</v>
      </c>
      <c r="X145" s="25">
        <f t="shared" si="144"/>
        <v>-0.99999999038813925</v>
      </c>
      <c r="Y145" s="25">
        <f t="shared" si="145"/>
        <v>0</v>
      </c>
      <c r="Z145" s="28">
        <f>IFERROR(VLOOKUP(A145,#REF!,7,0),0)</f>
        <v>0</v>
      </c>
      <c r="AA145" s="28">
        <f>IFERROR(VLOOKUP(A145,#REF!,8,0),0)</f>
        <v>0</v>
      </c>
      <c r="AB145" s="28">
        <f>IFERROR(VLOOKUP(A145,#REF!,4,0),0)</f>
        <v>0</v>
      </c>
      <c r="AC145" s="28">
        <f>IFERROR(VLOOKUP(A145,#REF!,4,0),0)</f>
        <v>0</v>
      </c>
      <c r="AD145" s="28">
        <f>IFERROR(VLOOKUP(A145,#REF!,11,0),0)</f>
        <v>0</v>
      </c>
      <c r="AE145" s="28">
        <f t="shared" si="124"/>
        <v>0</v>
      </c>
      <c r="AF145" s="25">
        <f t="shared" si="146"/>
        <v>0</v>
      </c>
      <c r="AG145" s="235">
        <v>0.91076467234135661</v>
      </c>
      <c r="AH145" s="25">
        <f t="shared" si="147"/>
        <v>-0.91076467234135661</v>
      </c>
      <c r="AI145" s="29">
        <f t="shared" si="102"/>
        <v>0</v>
      </c>
      <c r="AJ145" s="29">
        <f>IFERROR((VLOOKUP(A145,#REF!,9,0)),0)</f>
        <v>0</v>
      </c>
      <c r="AK145" s="29">
        <f t="shared" si="125"/>
        <v>0</v>
      </c>
      <c r="AL145" s="25">
        <f t="shared" si="148"/>
        <v>0</v>
      </c>
      <c r="AM145" s="25">
        <v>0.88193860261792179</v>
      </c>
      <c r="AN145" s="25">
        <f t="shared" si="149"/>
        <v>-0.88193860261792179</v>
      </c>
      <c r="AO145" s="79">
        <f t="shared" si="140"/>
        <v>0</v>
      </c>
      <c r="AP145" s="122"/>
      <c r="AQ145" s="122"/>
      <c r="AR145" s="122"/>
    </row>
    <row r="146" spans="1:44" s="182" customFormat="1" ht="66" outlineLevel="1">
      <c r="A146" s="6" t="s">
        <v>427</v>
      </c>
      <c r="B146" s="267"/>
      <c r="C146" s="6" t="s">
        <v>268</v>
      </c>
      <c r="D146" s="7" t="s">
        <v>256</v>
      </c>
      <c r="E146" s="7" t="s">
        <v>252</v>
      </c>
      <c r="F146" s="7">
        <f>VLOOKUP(A146,Akt_apakšakt_pēcuzraudzība!A:F,6,0)</f>
        <v>5</v>
      </c>
      <c r="G146" s="183">
        <v>28961303</v>
      </c>
      <c r="H146" s="183"/>
      <c r="I146" s="183">
        <v>28961303</v>
      </c>
      <c r="J146" s="154">
        <v>0</v>
      </c>
      <c r="K146" s="154">
        <v>0</v>
      </c>
      <c r="L146" s="154"/>
      <c r="M146" s="154"/>
      <c r="N146" s="155">
        <f t="shared" ref="N146:N178" si="150">I146+K146</f>
        <v>28961303</v>
      </c>
      <c r="O146" s="156">
        <f t="shared" si="141"/>
        <v>1</v>
      </c>
      <c r="P146" s="48">
        <f>IFERROR(VLOOKUP(A146,#REF!,4,0),0)</f>
        <v>0</v>
      </c>
      <c r="Q146" s="23">
        <f t="shared" si="142"/>
        <v>0</v>
      </c>
      <c r="R146" s="25">
        <v>0.99649877873243475</v>
      </c>
      <c r="S146" s="23">
        <f t="shared" si="99"/>
        <v>-0.99649877873243475</v>
      </c>
      <c r="T146" s="23">
        <f t="shared" si="135"/>
        <v>0</v>
      </c>
      <c r="U146" s="28">
        <f>IFERROR(VLOOKUP(A146,#REF!,4,0),0)</f>
        <v>0</v>
      </c>
      <c r="V146" s="25">
        <f t="shared" si="143"/>
        <v>0</v>
      </c>
      <c r="W146" s="25">
        <v>0.99649877873243475</v>
      </c>
      <c r="X146" s="25">
        <f t="shared" si="144"/>
        <v>-0.99649877873243475</v>
      </c>
      <c r="Y146" s="25">
        <f t="shared" si="145"/>
        <v>0</v>
      </c>
      <c r="Z146" s="28">
        <f>IFERROR(VLOOKUP(A146,#REF!,7,0),0)</f>
        <v>0</v>
      </c>
      <c r="AA146" s="28">
        <f>IFERROR(VLOOKUP(A146,#REF!,8,0),0)</f>
        <v>0</v>
      </c>
      <c r="AB146" s="28">
        <f>IFERROR(VLOOKUP(A146,#REF!,4,0),0)</f>
        <v>0</v>
      </c>
      <c r="AC146" s="28">
        <f>IFERROR(VLOOKUP(A146,#REF!,4,0),0)</f>
        <v>0</v>
      </c>
      <c r="AD146" s="28">
        <f>IFERROR(VLOOKUP(A146,#REF!,11,0),0)</f>
        <v>0</v>
      </c>
      <c r="AE146" s="28">
        <f t="shared" si="124"/>
        <v>0</v>
      </c>
      <c r="AF146" s="25">
        <f t="shared" si="146"/>
        <v>0</v>
      </c>
      <c r="AG146" s="235">
        <v>0.96858686779389747</v>
      </c>
      <c r="AH146" s="25">
        <f t="shared" si="147"/>
        <v>-0.96858686779389747</v>
      </c>
      <c r="AI146" s="29">
        <f t="shared" si="102"/>
        <v>0</v>
      </c>
      <c r="AJ146" s="29">
        <f>IFERROR((VLOOKUP(A146,#REF!,9,0)),0)</f>
        <v>0</v>
      </c>
      <c r="AK146" s="29">
        <f t="shared" si="125"/>
        <v>0</v>
      </c>
      <c r="AL146" s="25">
        <f t="shared" si="148"/>
        <v>0</v>
      </c>
      <c r="AM146" s="25">
        <v>0.90167036165465331</v>
      </c>
      <c r="AN146" s="25">
        <f>AL146-AM146</f>
        <v>-0.90167036165465331</v>
      </c>
      <c r="AO146" s="79">
        <f t="shared" si="140"/>
        <v>0</v>
      </c>
      <c r="AP146" s="122"/>
      <c r="AQ146" s="122"/>
      <c r="AR146" s="122"/>
    </row>
    <row r="147" spans="1:44" s="182" customFormat="1" ht="99" outlineLevel="1">
      <c r="A147" s="6" t="s">
        <v>267</v>
      </c>
      <c r="B147" s="6"/>
      <c r="C147" s="6" t="s">
        <v>269</v>
      </c>
      <c r="D147" s="7" t="s">
        <v>256</v>
      </c>
      <c r="E147" s="7" t="s">
        <v>295</v>
      </c>
      <c r="F147" s="7">
        <f>VLOOKUP(A147,Akt_apakšakt_pēcuzraudzība!A:F,6,0)</f>
        <v>5</v>
      </c>
      <c r="G147" s="183">
        <v>8114435</v>
      </c>
      <c r="H147" s="183"/>
      <c r="I147" s="183">
        <v>8114435</v>
      </c>
      <c r="J147" s="154">
        <v>0</v>
      </c>
      <c r="K147" s="154">
        <v>0</v>
      </c>
      <c r="L147" s="154"/>
      <c r="M147" s="154"/>
      <c r="N147" s="155">
        <f t="shared" si="150"/>
        <v>8114435</v>
      </c>
      <c r="O147" s="156">
        <f t="shared" si="141"/>
        <v>1</v>
      </c>
      <c r="P147" s="48">
        <f>IFERROR(VLOOKUP(A147,#REF!,4,0),0)</f>
        <v>0</v>
      </c>
      <c r="Q147" s="23">
        <f t="shared" si="142"/>
        <v>0</v>
      </c>
      <c r="R147" s="25">
        <v>0.98890654617357832</v>
      </c>
      <c r="S147" s="23">
        <f t="shared" si="99"/>
        <v>-0.98890654617357832</v>
      </c>
      <c r="T147" s="23">
        <f t="shared" si="135"/>
        <v>0</v>
      </c>
      <c r="U147" s="28">
        <f>IFERROR(VLOOKUP(A147,#REF!,4,0),0)</f>
        <v>0</v>
      </c>
      <c r="V147" s="25">
        <f t="shared" si="143"/>
        <v>0</v>
      </c>
      <c r="W147" s="25">
        <v>0.98890654617357832</v>
      </c>
      <c r="X147" s="25">
        <f t="shared" si="144"/>
        <v>-0.98890654617357832</v>
      </c>
      <c r="Y147" s="25">
        <f t="shared" si="145"/>
        <v>0</v>
      </c>
      <c r="Z147" s="28">
        <f>IFERROR(VLOOKUP(A147,#REF!,7,0),0)</f>
        <v>0</v>
      </c>
      <c r="AA147" s="28">
        <f>IFERROR(VLOOKUP(A147,#REF!,8,0),0)</f>
        <v>0</v>
      </c>
      <c r="AB147" s="28">
        <f>IFERROR(VLOOKUP(A147,#REF!,4,0),0)</f>
        <v>0</v>
      </c>
      <c r="AC147" s="28">
        <f>IFERROR(VLOOKUP(A147,#REF!,4,0),0)</f>
        <v>0</v>
      </c>
      <c r="AD147" s="28">
        <f>IFERROR(VLOOKUP(A147,#REF!,11,0),0)</f>
        <v>0</v>
      </c>
      <c r="AE147" s="28">
        <f t="shared" si="124"/>
        <v>0</v>
      </c>
      <c r="AF147" s="25">
        <f t="shared" si="146"/>
        <v>0</v>
      </c>
      <c r="AG147" s="235">
        <v>0.80912374921975472</v>
      </c>
      <c r="AH147" s="25">
        <f t="shared" si="147"/>
        <v>-0.80912374921975472</v>
      </c>
      <c r="AI147" s="29">
        <f t="shared" si="102"/>
        <v>0</v>
      </c>
      <c r="AJ147" s="29">
        <f>IFERROR((VLOOKUP(A147,#REF!,9,0)),0)</f>
        <v>0</v>
      </c>
      <c r="AK147" s="29">
        <f t="shared" si="125"/>
        <v>0</v>
      </c>
      <c r="AL147" s="25">
        <f t="shared" si="148"/>
        <v>0</v>
      </c>
      <c r="AM147" s="25">
        <v>0.98167589610367201</v>
      </c>
      <c r="AN147" s="25">
        <f>AL147-AM147</f>
        <v>-0.98167589610367201</v>
      </c>
      <c r="AO147" s="79">
        <f t="shared" si="140"/>
        <v>0</v>
      </c>
      <c r="AP147" s="122"/>
      <c r="AQ147" s="122"/>
      <c r="AR147" s="122"/>
    </row>
    <row r="148" spans="1:44" s="182" customFormat="1" ht="66" outlineLevel="1">
      <c r="A148" s="6" t="s">
        <v>411</v>
      </c>
      <c r="B148" s="6"/>
      <c r="C148" s="6" t="s">
        <v>218</v>
      </c>
      <c r="D148" s="7" t="s">
        <v>256</v>
      </c>
      <c r="E148" s="7" t="s">
        <v>252</v>
      </c>
      <c r="F148" s="7">
        <f>VLOOKUP(A148,Akt_apakšakt_pēcuzraudzība!A:F,6,0)</f>
        <v>5</v>
      </c>
      <c r="G148" s="183">
        <v>30591635</v>
      </c>
      <c r="H148" s="195"/>
      <c r="I148" s="183">
        <v>30591635</v>
      </c>
      <c r="J148" s="154">
        <v>5285266</v>
      </c>
      <c r="K148" s="154">
        <v>4492476</v>
      </c>
      <c r="L148" s="154">
        <v>4492476</v>
      </c>
      <c r="M148" s="154">
        <v>5285266</v>
      </c>
      <c r="N148" s="155">
        <f t="shared" si="150"/>
        <v>35084111</v>
      </c>
      <c r="O148" s="156">
        <f t="shared" si="141"/>
        <v>1.1468530858190482</v>
      </c>
      <c r="P148" s="194">
        <f>IFERROR(VLOOKUP(A148,#REF!,4,0),0)</f>
        <v>0</v>
      </c>
      <c r="Q148" s="23">
        <f t="shared" si="142"/>
        <v>0</v>
      </c>
      <c r="R148" s="25">
        <v>0.99999997286840014</v>
      </c>
      <c r="S148" s="23">
        <f t="shared" ref="S148:S178" si="151">Q148-R148</f>
        <v>-0.99999997286840014</v>
      </c>
      <c r="T148" s="23">
        <f t="shared" si="135"/>
        <v>0</v>
      </c>
      <c r="U148" s="28">
        <f>IFERROR(VLOOKUP(A148,#REF!,4,0),0)</f>
        <v>0</v>
      </c>
      <c r="V148" s="25">
        <f t="shared" si="143"/>
        <v>0</v>
      </c>
      <c r="W148" s="25">
        <v>0.99999997286840014</v>
      </c>
      <c r="X148" s="25">
        <f t="shared" si="144"/>
        <v>-0.99999997286840014</v>
      </c>
      <c r="Y148" s="25">
        <f t="shared" si="145"/>
        <v>0</v>
      </c>
      <c r="Z148" s="28">
        <f>IFERROR(VLOOKUP(A148,#REF!,7,0),0)</f>
        <v>0</v>
      </c>
      <c r="AA148" s="28">
        <f>IFERROR(VLOOKUP(A148,#REF!,8,0),0)</f>
        <v>0</v>
      </c>
      <c r="AB148" s="28">
        <f>IFERROR(VLOOKUP(A148,#REF!,4,0),0)</f>
        <v>0</v>
      </c>
      <c r="AC148" s="28">
        <f>IFERROR(VLOOKUP(A148,#REF!,4,0),0)</f>
        <v>0</v>
      </c>
      <c r="AD148" s="28">
        <v>31694236.23</v>
      </c>
      <c r="AE148" s="28">
        <f t="shared" si="124"/>
        <v>-31694236.23</v>
      </c>
      <c r="AF148" s="25">
        <f t="shared" si="146"/>
        <v>-1.0360425727490539</v>
      </c>
      <c r="AG148" s="241">
        <v>0.52738595599744831</v>
      </c>
      <c r="AH148" s="25">
        <f t="shared" si="147"/>
        <v>-1.5634285287465022</v>
      </c>
      <c r="AI148" s="29">
        <f t="shared" si="102"/>
        <v>-31694236.23</v>
      </c>
      <c r="AJ148" s="29">
        <f>IFERROR((VLOOKUP(A148,#REF!,9,0)),0)</f>
        <v>0</v>
      </c>
      <c r="AK148" s="29">
        <f t="shared" si="125"/>
        <v>0</v>
      </c>
      <c r="AL148" s="25">
        <v>0</v>
      </c>
      <c r="AM148" s="23">
        <v>0</v>
      </c>
      <c r="AN148" s="25">
        <f t="shared" si="149"/>
        <v>0</v>
      </c>
      <c r="AO148" s="79">
        <f t="shared" si="140"/>
        <v>-0.90337863285177722</v>
      </c>
      <c r="AP148" s="122"/>
      <c r="AQ148" s="122"/>
      <c r="AR148" s="122"/>
    </row>
    <row r="149" spans="1:44" s="182" customFormat="1" ht="115.5" outlineLevel="1">
      <c r="A149" s="6" t="s">
        <v>463</v>
      </c>
      <c r="B149" s="274" t="s">
        <v>625</v>
      </c>
      <c r="C149" s="6" t="s">
        <v>282</v>
      </c>
      <c r="D149" s="7" t="s">
        <v>254</v>
      </c>
      <c r="E149" s="7" t="s">
        <v>295</v>
      </c>
      <c r="F149" s="7">
        <f>VLOOKUP(A149,Akt_apakšakt_pēcuzraudzība!A:F,6,0)</f>
        <v>5</v>
      </c>
      <c r="G149" s="183">
        <v>143493781</v>
      </c>
      <c r="H149" s="183"/>
      <c r="I149" s="183">
        <v>143493781</v>
      </c>
      <c r="J149" s="154">
        <v>224699</v>
      </c>
      <c r="K149" s="154">
        <v>224699</v>
      </c>
      <c r="L149" s="154">
        <v>224699</v>
      </c>
      <c r="M149" s="154">
        <v>224699</v>
      </c>
      <c r="N149" s="155">
        <f t="shared" si="150"/>
        <v>143718480</v>
      </c>
      <c r="O149" s="156">
        <f t="shared" si="141"/>
        <v>1.0015659145534677</v>
      </c>
      <c r="P149" s="48">
        <f>IFERROR(VLOOKUP(A149,#REF!,4,0),0)</f>
        <v>0</v>
      </c>
      <c r="Q149" s="23">
        <f t="shared" si="142"/>
        <v>0</v>
      </c>
      <c r="R149" s="25">
        <v>0.89759774432314954</v>
      </c>
      <c r="S149" s="23">
        <f t="shared" si="151"/>
        <v>-0.89759774432314954</v>
      </c>
      <c r="T149" s="23">
        <f t="shared" si="135"/>
        <v>0</v>
      </c>
      <c r="U149" s="28">
        <f>IFERROR(VLOOKUP(A149,#REF!,4,0),0)</f>
        <v>0</v>
      </c>
      <c r="V149" s="25">
        <f t="shared" si="143"/>
        <v>0</v>
      </c>
      <c r="W149" s="25">
        <v>0.89759774432314954</v>
      </c>
      <c r="X149" s="25">
        <f t="shared" si="144"/>
        <v>-0.89759774432314954</v>
      </c>
      <c r="Y149" s="25">
        <f t="shared" si="145"/>
        <v>0</v>
      </c>
      <c r="Z149" s="28">
        <f>IFERROR(VLOOKUP(A149,#REF!,7,0),0)</f>
        <v>0</v>
      </c>
      <c r="AA149" s="28">
        <f>IFERROR(VLOOKUP(A149,#REF!,8,0),0)</f>
        <v>0</v>
      </c>
      <c r="AB149" s="28">
        <f>IFERROR(VLOOKUP(A149,#REF!,4,0),0)</f>
        <v>0</v>
      </c>
      <c r="AC149" s="28">
        <f>IFERROR(VLOOKUP(A149,#REF!,4,0),0)</f>
        <v>0</v>
      </c>
      <c r="AD149" s="28">
        <f>IFERROR(VLOOKUP(A149,#REF!,11,0),0)</f>
        <v>0</v>
      </c>
      <c r="AE149" s="28">
        <f t="shared" ref="AE149:AE178" si="152">AK149-AD149</f>
        <v>0</v>
      </c>
      <c r="AF149" s="25">
        <f t="shared" si="146"/>
        <v>0</v>
      </c>
      <c r="AG149" s="235">
        <v>0.88780173225765091</v>
      </c>
      <c r="AH149" s="25">
        <f t="shared" si="147"/>
        <v>-0.88780173225765091</v>
      </c>
      <c r="AI149" s="29">
        <f t="shared" ref="AI149:AI178" si="153">Z149+AA149+AC149-AD149</f>
        <v>0</v>
      </c>
      <c r="AJ149" s="29">
        <f>IFERROR((VLOOKUP(A149,#REF!,9,0)),0)</f>
        <v>0</v>
      </c>
      <c r="AK149" s="29">
        <f t="shared" ref="AK149:AK178" si="154">SUM(Z149:AB149)</f>
        <v>0</v>
      </c>
      <c r="AL149" s="25">
        <f t="shared" ref="AL149:AL155" si="155">AK149/I149</f>
        <v>0</v>
      </c>
      <c r="AM149" s="25">
        <v>0.89757869123261869</v>
      </c>
      <c r="AN149" s="25">
        <f t="shared" si="149"/>
        <v>-0.89757869123261869</v>
      </c>
      <c r="AO149" s="79">
        <f t="shared" si="140"/>
        <v>0</v>
      </c>
      <c r="AP149" s="122"/>
      <c r="AQ149" s="122"/>
      <c r="AR149" s="122"/>
    </row>
    <row r="150" spans="1:44" s="182" customFormat="1" ht="82.5" outlineLevel="1">
      <c r="A150" s="6" t="s">
        <v>63</v>
      </c>
      <c r="B150" s="293"/>
      <c r="C150" s="6" t="s">
        <v>265</v>
      </c>
      <c r="D150" s="7" t="s">
        <v>254</v>
      </c>
      <c r="E150" s="7" t="s">
        <v>295</v>
      </c>
      <c r="F150" s="7">
        <f>VLOOKUP(A150,Akt_apakšakt_pēcuzraudzība!A:F,6,0)</f>
        <v>5</v>
      </c>
      <c r="G150" s="183">
        <v>3023602</v>
      </c>
      <c r="H150" s="183"/>
      <c r="I150" s="183">
        <v>3023602</v>
      </c>
      <c r="J150" s="154">
        <v>0</v>
      </c>
      <c r="K150" s="154">
        <v>0</v>
      </c>
      <c r="L150" s="154"/>
      <c r="M150" s="154"/>
      <c r="N150" s="155">
        <f t="shared" si="150"/>
        <v>3023602</v>
      </c>
      <c r="O150" s="156">
        <f t="shared" si="141"/>
        <v>1</v>
      </c>
      <c r="P150" s="48">
        <f>IFERROR(VLOOKUP(A150,#REF!,4,0),0)</f>
        <v>0</v>
      </c>
      <c r="Q150" s="23">
        <f t="shared" si="142"/>
        <v>0</v>
      </c>
      <c r="R150" s="25">
        <v>0.99744646616849697</v>
      </c>
      <c r="S150" s="23">
        <f t="shared" si="151"/>
        <v>-0.99744646616849697</v>
      </c>
      <c r="T150" s="23">
        <f t="shared" si="135"/>
        <v>0</v>
      </c>
      <c r="U150" s="28">
        <f>IFERROR(VLOOKUP(A150,#REF!,4,0),0)</f>
        <v>0</v>
      </c>
      <c r="V150" s="25">
        <f t="shared" si="143"/>
        <v>0</v>
      </c>
      <c r="W150" s="25">
        <v>0.99744646616849697</v>
      </c>
      <c r="X150" s="25">
        <f t="shared" si="144"/>
        <v>-0.99744646616849697</v>
      </c>
      <c r="Y150" s="25">
        <f t="shared" si="145"/>
        <v>0</v>
      </c>
      <c r="Z150" s="28">
        <f>IFERROR(VLOOKUP(A150,#REF!,7,0),0)</f>
        <v>0</v>
      </c>
      <c r="AA150" s="28">
        <f>IFERROR(VLOOKUP(A150,#REF!,8,0),0)</f>
        <v>0</v>
      </c>
      <c r="AB150" s="28">
        <f>IFERROR(VLOOKUP(A150,#REF!,4,0),0)</f>
        <v>0</v>
      </c>
      <c r="AC150" s="28">
        <f>IFERROR(VLOOKUP(A150,#REF!,4,0),0)</f>
        <v>0</v>
      </c>
      <c r="AD150" s="28">
        <f>IFERROR(VLOOKUP(A150,#REF!,11,0),0)</f>
        <v>0</v>
      </c>
      <c r="AE150" s="28">
        <f t="shared" si="152"/>
        <v>0</v>
      </c>
      <c r="AF150" s="25">
        <f t="shared" si="146"/>
        <v>0</v>
      </c>
      <c r="AG150" s="235">
        <v>0.99744646616849697</v>
      </c>
      <c r="AH150" s="25">
        <f t="shared" si="147"/>
        <v>-0.99744646616849697</v>
      </c>
      <c r="AI150" s="29">
        <f t="shared" si="153"/>
        <v>0</v>
      </c>
      <c r="AJ150" s="29">
        <f>IFERROR((VLOOKUP(A150,#REF!,9,0)),0)</f>
        <v>0</v>
      </c>
      <c r="AK150" s="29">
        <f t="shared" si="154"/>
        <v>0</v>
      </c>
      <c r="AL150" s="25">
        <f t="shared" si="155"/>
        <v>0</v>
      </c>
      <c r="AM150" s="25">
        <v>0.99744646616849697</v>
      </c>
      <c r="AN150" s="25">
        <f t="shared" si="149"/>
        <v>-0.99744646616849697</v>
      </c>
      <c r="AO150" s="79">
        <f t="shared" si="140"/>
        <v>0</v>
      </c>
      <c r="AP150" s="122"/>
      <c r="AQ150" s="122"/>
      <c r="AR150" s="122"/>
    </row>
    <row r="151" spans="1:44" s="182" customFormat="1" ht="49.5" outlineLevel="1">
      <c r="A151" s="6" t="s">
        <v>413</v>
      </c>
      <c r="B151" s="274"/>
      <c r="C151" s="6" t="s">
        <v>221</v>
      </c>
      <c r="D151" s="7" t="s">
        <v>254</v>
      </c>
      <c r="E151" s="7" t="s">
        <v>295</v>
      </c>
      <c r="F151" s="7">
        <f>VLOOKUP(A151,Akt_apakšakt_pēcuzraudzība!A:F,6,0)</f>
        <v>5</v>
      </c>
      <c r="G151" s="183">
        <v>32294139</v>
      </c>
      <c r="H151" s="266"/>
      <c r="I151" s="183">
        <v>32294139</v>
      </c>
      <c r="J151" s="154">
        <v>10383983</v>
      </c>
      <c r="K151" s="154">
        <v>7178059</v>
      </c>
      <c r="L151" s="154">
        <v>7178059</v>
      </c>
      <c r="M151" s="154">
        <v>10383983</v>
      </c>
      <c r="N151" s="155">
        <f t="shared" si="150"/>
        <v>39472198</v>
      </c>
      <c r="O151" s="156">
        <f t="shared" si="141"/>
        <v>1.2222712610483284</v>
      </c>
      <c r="P151" s="48">
        <f>IFERROR(VLOOKUP(A151,#REF!,4,0),0)</f>
        <v>0</v>
      </c>
      <c r="Q151" s="23">
        <f t="shared" si="142"/>
        <v>0</v>
      </c>
      <c r="R151" s="25">
        <v>0.82506342683420042</v>
      </c>
      <c r="S151" s="23">
        <f t="shared" si="151"/>
        <v>-0.82506342683420042</v>
      </c>
      <c r="T151" s="23">
        <f t="shared" si="135"/>
        <v>0</v>
      </c>
      <c r="U151" s="28">
        <f>IFERROR(VLOOKUP(A151,#REF!,4,0),0)</f>
        <v>0</v>
      </c>
      <c r="V151" s="25">
        <f t="shared" si="143"/>
        <v>0</v>
      </c>
      <c r="W151" s="25">
        <v>0.82506342683420042</v>
      </c>
      <c r="X151" s="25">
        <f t="shared" si="144"/>
        <v>-0.82506342683420042</v>
      </c>
      <c r="Y151" s="25">
        <f t="shared" si="145"/>
        <v>0</v>
      </c>
      <c r="Z151" s="28">
        <f>IFERROR(VLOOKUP(A151,#REF!,7,0),0)</f>
        <v>0</v>
      </c>
      <c r="AA151" s="28">
        <f>IFERROR(VLOOKUP(A151,#REF!,8,0),0)</f>
        <v>0</v>
      </c>
      <c r="AB151" s="28">
        <f>IFERROR(VLOOKUP(A151,#REF!,4,0),0)</f>
        <v>0</v>
      </c>
      <c r="AC151" s="28">
        <f>IFERROR(VLOOKUP(A151,#REF!,4,0),0)</f>
        <v>0</v>
      </c>
      <c r="AD151" s="28">
        <f>IFERROR(VLOOKUP(A151,#REF!,11,0),0)</f>
        <v>0</v>
      </c>
      <c r="AE151" s="28">
        <f t="shared" si="152"/>
        <v>0</v>
      </c>
      <c r="AF151" s="25">
        <f t="shared" si="146"/>
        <v>0</v>
      </c>
      <c r="AG151" s="235">
        <v>0.81009553436306192</v>
      </c>
      <c r="AH151" s="25">
        <f t="shared" si="147"/>
        <v>-0.81009553436306192</v>
      </c>
      <c r="AI151" s="29">
        <f t="shared" si="153"/>
        <v>0</v>
      </c>
      <c r="AJ151" s="29">
        <f>IFERROR((VLOOKUP(A151,#REF!,9,0)),0)</f>
        <v>0</v>
      </c>
      <c r="AK151" s="29">
        <f t="shared" si="154"/>
        <v>0</v>
      </c>
      <c r="AL151" s="25">
        <f t="shared" si="155"/>
        <v>0</v>
      </c>
      <c r="AM151" s="25">
        <v>0.63350405006927113</v>
      </c>
      <c r="AN151" s="25">
        <f t="shared" si="149"/>
        <v>-0.63350405006927113</v>
      </c>
      <c r="AO151" s="79">
        <f t="shared" si="140"/>
        <v>0</v>
      </c>
      <c r="AP151" s="122"/>
      <c r="AQ151" s="122"/>
      <c r="AR151" s="122"/>
    </row>
    <row r="152" spans="1:44" s="182" customFormat="1" ht="99" outlineLevel="1">
      <c r="A152" s="6" t="s">
        <v>354</v>
      </c>
      <c r="B152" s="274"/>
      <c r="C152" s="6" t="s">
        <v>328</v>
      </c>
      <c r="D152" s="7" t="s">
        <v>254</v>
      </c>
      <c r="E152" s="7" t="s">
        <v>295</v>
      </c>
      <c r="F152" s="7">
        <f>VLOOKUP(A152,Akt_apakšakt_pēcuzraudzība!A:F,6,0)</f>
        <v>5</v>
      </c>
      <c r="G152" s="183">
        <v>9791239</v>
      </c>
      <c r="H152" s="183"/>
      <c r="I152" s="183">
        <v>9791239</v>
      </c>
      <c r="J152" s="154">
        <v>0</v>
      </c>
      <c r="K152" s="154">
        <v>0</v>
      </c>
      <c r="L152" s="154"/>
      <c r="M152" s="154"/>
      <c r="N152" s="155">
        <f t="shared" si="150"/>
        <v>9791239</v>
      </c>
      <c r="O152" s="156">
        <f t="shared" si="141"/>
        <v>1</v>
      </c>
      <c r="P152" s="48">
        <f>IFERROR(VLOOKUP(A152,#REF!,4,0),0)</f>
        <v>0</v>
      </c>
      <c r="Q152" s="23">
        <f t="shared" si="142"/>
        <v>0</v>
      </c>
      <c r="R152" s="25">
        <v>0.99272218357656272</v>
      </c>
      <c r="S152" s="23">
        <f t="shared" si="151"/>
        <v>-0.99272218357656272</v>
      </c>
      <c r="T152" s="23">
        <f t="shared" si="135"/>
        <v>0</v>
      </c>
      <c r="U152" s="28">
        <f>IFERROR(VLOOKUP(A152,#REF!,4,0),0)</f>
        <v>0</v>
      </c>
      <c r="V152" s="25">
        <f t="shared" si="143"/>
        <v>0</v>
      </c>
      <c r="W152" s="25">
        <v>0.99272218357656272</v>
      </c>
      <c r="X152" s="25">
        <f t="shared" si="144"/>
        <v>-0.99272218357656272</v>
      </c>
      <c r="Y152" s="25">
        <f t="shared" si="145"/>
        <v>0</v>
      </c>
      <c r="Z152" s="28">
        <f>IFERROR(VLOOKUP(A152,#REF!,7,0),0)</f>
        <v>0</v>
      </c>
      <c r="AA152" s="28">
        <f>IFERROR(VLOOKUP(A152,#REF!,8,0),0)</f>
        <v>0</v>
      </c>
      <c r="AB152" s="28">
        <f>IFERROR(VLOOKUP(A152,#REF!,4,0),0)</f>
        <v>0</v>
      </c>
      <c r="AC152" s="28">
        <f>IFERROR(VLOOKUP(A152,#REF!,4,0),0)</f>
        <v>0</v>
      </c>
      <c r="AD152" s="28">
        <f>IFERROR(VLOOKUP(A152,#REF!,11,0),0)</f>
        <v>0</v>
      </c>
      <c r="AE152" s="28">
        <f t="shared" si="152"/>
        <v>0</v>
      </c>
      <c r="AF152" s="25">
        <f t="shared" si="146"/>
        <v>0</v>
      </c>
      <c r="AG152" s="235">
        <v>0.9480897106076156</v>
      </c>
      <c r="AH152" s="25">
        <f t="shared" si="147"/>
        <v>-0.9480897106076156</v>
      </c>
      <c r="AI152" s="29">
        <f t="shared" si="153"/>
        <v>0</v>
      </c>
      <c r="AJ152" s="29">
        <f>IFERROR((VLOOKUP(A152,#REF!,9,0)),0)</f>
        <v>0</v>
      </c>
      <c r="AK152" s="29">
        <f t="shared" si="154"/>
        <v>0</v>
      </c>
      <c r="AL152" s="25">
        <f t="shared" si="155"/>
        <v>0</v>
      </c>
      <c r="AM152" s="25">
        <v>0.93161917914576486</v>
      </c>
      <c r="AN152" s="25">
        <f t="shared" si="149"/>
        <v>-0.93161917914576486</v>
      </c>
      <c r="AO152" s="79">
        <f t="shared" si="140"/>
        <v>0</v>
      </c>
      <c r="AP152" s="122"/>
      <c r="AQ152" s="122"/>
      <c r="AR152" s="122"/>
    </row>
    <row r="153" spans="1:44" s="182" customFormat="1" ht="115.5" outlineLevel="1">
      <c r="A153" s="6" t="s">
        <v>434</v>
      </c>
      <c r="B153" s="274"/>
      <c r="C153" s="6" t="s">
        <v>222</v>
      </c>
      <c r="D153" s="7" t="s">
        <v>254</v>
      </c>
      <c r="E153" s="7" t="s">
        <v>295</v>
      </c>
      <c r="F153" s="7">
        <f>VLOOKUP(A153,Akt_apakšakt_pēcuzraudzība!A:F,6,0)</f>
        <v>5</v>
      </c>
      <c r="G153" s="183">
        <v>6164622</v>
      </c>
      <c r="H153" s="183"/>
      <c r="I153" s="183">
        <v>6164622</v>
      </c>
      <c r="J153" s="154">
        <v>0</v>
      </c>
      <c r="K153" s="154">
        <v>0</v>
      </c>
      <c r="L153" s="154"/>
      <c r="M153" s="154"/>
      <c r="N153" s="155">
        <f t="shared" si="150"/>
        <v>6164622</v>
      </c>
      <c r="O153" s="156">
        <f t="shared" si="141"/>
        <v>1</v>
      </c>
      <c r="P153" s="48">
        <f>IFERROR(VLOOKUP(A153,#REF!,4,0),0)</f>
        <v>0</v>
      </c>
      <c r="Q153" s="23">
        <f t="shared" si="142"/>
        <v>0</v>
      </c>
      <c r="R153" s="25">
        <v>0.92727006457168026</v>
      </c>
      <c r="S153" s="23">
        <f t="shared" si="151"/>
        <v>-0.92727006457168026</v>
      </c>
      <c r="T153" s="23">
        <f t="shared" si="135"/>
        <v>0</v>
      </c>
      <c r="U153" s="28">
        <f>IFERROR(VLOOKUP(A153,#REF!,4,0),0)</f>
        <v>0</v>
      </c>
      <c r="V153" s="25">
        <f t="shared" si="143"/>
        <v>0</v>
      </c>
      <c r="W153" s="25">
        <v>0.92727006457168026</v>
      </c>
      <c r="X153" s="25">
        <f t="shared" si="144"/>
        <v>-0.92727006457168026</v>
      </c>
      <c r="Y153" s="25">
        <f t="shared" si="145"/>
        <v>0</v>
      </c>
      <c r="Z153" s="28">
        <f>IFERROR(VLOOKUP(A153,#REF!,7,0),0)</f>
        <v>0</v>
      </c>
      <c r="AA153" s="28">
        <f>IFERROR(VLOOKUP(A153,#REF!,8,0),0)</f>
        <v>0</v>
      </c>
      <c r="AB153" s="28">
        <f>IFERROR(VLOOKUP(A153,#REF!,4,0),0)</f>
        <v>0</v>
      </c>
      <c r="AC153" s="28">
        <f>IFERROR(VLOOKUP(A153,#REF!,4,0),0)</f>
        <v>0</v>
      </c>
      <c r="AD153" s="28">
        <f>IFERROR(VLOOKUP(A153,#REF!,11,0),0)</f>
        <v>0</v>
      </c>
      <c r="AE153" s="28">
        <f t="shared" si="152"/>
        <v>0</v>
      </c>
      <c r="AF153" s="25">
        <f t="shared" si="146"/>
        <v>0</v>
      </c>
      <c r="AG153" s="235">
        <v>0.92727005970520171</v>
      </c>
      <c r="AH153" s="25">
        <f t="shared" si="147"/>
        <v>-0.92727005970520171</v>
      </c>
      <c r="AI153" s="29">
        <f>Z153+AA153+AC153-AD153</f>
        <v>0</v>
      </c>
      <c r="AJ153" s="29">
        <f>IFERROR((VLOOKUP(A153,#REF!,9,0)),0)</f>
        <v>0</v>
      </c>
      <c r="AK153" s="29">
        <f t="shared" si="154"/>
        <v>0</v>
      </c>
      <c r="AL153" s="25">
        <f t="shared" si="155"/>
        <v>0</v>
      </c>
      <c r="AM153" s="25">
        <v>0.71748515156322645</v>
      </c>
      <c r="AN153" s="25">
        <f t="shared" si="149"/>
        <v>-0.71748515156322645</v>
      </c>
      <c r="AO153" s="79">
        <f t="shared" si="140"/>
        <v>0</v>
      </c>
      <c r="AP153" s="122"/>
      <c r="AQ153" s="122"/>
      <c r="AR153" s="122"/>
    </row>
    <row r="154" spans="1:44" s="182" customFormat="1" ht="148.5" outlineLevel="1">
      <c r="A154" s="6" t="s">
        <v>423</v>
      </c>
      <c r="B154" s="267"/>
      <c r="C154" s="6" t="s">
        <v>287</v>
      </c>
      <c r="D154" s="7" t="s">
        <v>254</v>
      </c>
      <c r="E154" s="7" t="s">
        <v>246</v>
      </c>
      <c r="F154" s="7">
        <f>VLOOKUP(A154,Akt_apakšakt_pēcuzraudzība!A:F,6,0)</f>
        <v>5</v>
      </c>
      <c r="G154" s="183">
        <v>11049900</v>
      </c>
      <c r="H154" s="183"/>
      <c r="I154" s="183">
        <v>11049900</v>
      </c>
      <c r="J154" s="154">
        <v>0</v>
      </c>
      <c r="K154" s="154">
        <v>0</v>
      </c>
      <c r="L154" s="154"/>
      <c r="M154" s="154"/>
      <c r="N154" s="155">
        <f t="shared" si="150"/>
        <v>11049900</v>
      </c>
      <c r="O154" s="156">
        <f t="shared" si="141"/>
        <v>1</v>
      </c>
      <c r="P154" s="48">
        <f>IFERROR(VLOOKUP(A154,#REF!,4,0),0)</f>
        <v>0</v>
      </c>
      <c r="Q154" s="23">
        <f t="shared" si="142"/>
        <v>0</v>
      </c>
      <c r="R154" s="25">
        <v>0.8824873365369823</v>
      </c>
      <c r="S154" s="23">
        <f>Q154-R154</f>
        <v>-0.8824873365369823</v>
      </c>
      <c r="T154" s="23">
        <f t="shared" si="135"/>
        <v>0</v>
      </c>
      <c r="U154" s="28">
        <f>IFERROR(VLOOKUP(A154,#REF!,4,0),0)</f>
        <v>0</v>
      </c>
      <c r="V154" s="25">
        <f t="shared" si="143"/>
        <v>0</v>
      </c>
      <c r="W154" s="25">
        <v>0.8824873365369823</v>
      </c>
      <c r="X154" s="25">
        <f t="shared" si="144"/>
        <v>-0.8824873365369823</v>
      </c>
      <c r="Y154" s="25">
        <f t="shared" si="145"/>
        <v>0</v>
      </c>
      <c r="Z154" s="28">
        <f>IFERROR(VLOOKUP(A154,#REF!,7,0),0)</f>
        <v>0</v>
      </c>
      <c r="AA154" s="28">
        <f>IFERROR(VLOOKUP(A154,#REF!,8,0),0)</f>
        <v>0</v>
      </c>
      <c r="AB154" s="28">
        <f>IFERROR(VLOOKUP(A154,#REF!,4,0),0)</f>
        <v>0</v>
      </c>
      <c r="AC154" s="28">
        <f>IFERROR(VLOOKUP(A154,#REF!,4,0),0)</f>
        <v>0</v>
      </c>
      <c r="AD154" s="28">
        <f>IFERROR(VLOOKUP(A154,#REF!,11,0),0)</f>
        <v>0</v>
      </c>
      <c r="AE154" s="28">
        <f t="shared" si="152"/>
        <v>0</v>
      </c>
      <c r="AF154" s="25">
        <f t="shared" si="146"/>
        <v>0</v>
      </c>
      <c r="AG154" s="235">
        <v>0.88248733472701102</v>
      </c>
      <c r="AH154" s="25">
        <f t="shared" si="147"/>
        <v>-0.88248733472701102</v>
      </c>
      <c r="AI154" s="29">
        <f t="shared" si="153"/>
        <v>0</v>
      </c>
      <c r="AJ154" s="29">
        <f>IFERROR((VLOOKUP(A154,#REF!,9,0)),0)</f>
        <v>0</v>
      </c>
      <c r="AK154" s="29">
        <f t="shared" si="154"/>
        <v>0</v>
      </c>
      <c r="AL154" s="25">
        <f t="shared" si="155"/>
        <v>0</v>
      </c>
      <c r="AM154" s="25">
        <v>0.90051461370691133</v>
      </c>
      <c r="AN154" s="25">
        <f t="shared" si="149"/>
        <v>-0.90051461370691133</v>
      </c>
      <c r="AO154" s="79">
        <f t="shared" si="140"/>
        <v>0</v>
      </c>
      <c r="AP154" s="122"/>
      <c r="AQ154" s="122"/>
      <c r="AR154" s="122"/>
    </row>
    <row r="155" spans="1:44" s="182" customFormat="1" ht="66" outlineLevel="1">
      <c r="A155" s="6" t="s">
        <v>424</v>
      </c>
      <c r="B155" s="6"/>
      <c r="C155" s="6" t="s">
        <v>224</v>
      </c>
      <c r="D155" s="7" t="s">
        <v>254</v>
      </c>
      <c r="E155" s="7" t="s">
        <v>246</v>
      </c>
      <c r="F155" s="7">
        <f>VLOOKUP(A155,Akt_apakšakt_pēcuzraudzība!A:F,6,0)</f>
        <v>5</v>
      </c>
      <c r="G155" s="183">
        <v>6180684</v>
      </c>
      <c r="H155" s="183"/>
      <c r="I155" s="183">
        <v>6180684</v>
      </c>
      <c r="J155" s="154">
        <v>0</v>
      </c>
      <c r="K155" s="154">
        <v>0</v>
      </c>
      <c r="L155" s="154"/>
      <c r="M155" s="154"/>
      <c r="N155" s="155">
        <f t="shared" si="150"/>
        <v>6180684</v>
      </c>
      <c r="O155" s="156">
        <f t="shared" si="141"/>
        <v>1</v>
      </c>
      <c r="P155" s="48">
        <f>IFERROR(VLOOKUP(A155,#REF!,4,0),0)</f>
        <v>0</v>
      </c>
      <c r="Q155" s="23">
        <f t="shared" si="142"/>
        <v>0</v>
      </c>
      <c r="R155" s="25">
        <v>0.84208658297366445</v>
      </c>
      <c r="S155" s="23">
        <f t="shared" si="151"/>
        <v>-0.84208658297366445</v>
      </c>
      <c r="T155" s="23">
        <f t="shared" si="135"/>
        <v>0</v>
      </c>
      <c r="U155" s="28">
        <f>IFERROR(VLOOKUP(A155,#REF!,4,0),0)</f>
        <v>0</v>
      </c>
      <c r="V155" s="25">
        <f t="shared" si="143"/>
        <v>0</v>
      </c>
      <c r="W155" s="25">
        <v>0.84208658297366445</v>
      </c>
      <c r="X155" s="25">
        <f t="shared" si="144"/>
        <v>-0.84208658297366445</v>
      </c>
      <c r="Y155" s="25">
        <f t="shared" si="145"/>
        <v>0</v>
      </c>
      <c r="Z155" s="28">
        <f>IFERROR(VLOOKUP(A155,#REF!,7,0),0)</f>
        <v>0</v>
      </c>
      <c r="AA155" s="28">
        <f>IFERROR(VLOOKUP(A155,#REF!,8,0),0)</f>
        <v>0</v>
      </c>
      <c r="AB155" s="28">
        <f>IFERROR(VLOOKUP(A155,#REF!,4,0),0)</f>
        <v>0</v>
      </c>
      <c r="AC155" s="28">
        <f>IFERROR(VLOOKUP(A155,#REF!,4,0),0)</f>
        <v>0</v>
      </c>
      <c r="AD155" s="28">
        <f>IFERROR(VLOOKUP(A155,#REF!,11,0),0)</f>
        <v>0</v>
      </c>
      <c r="AE155" s="28">
        <f t="shared" si="152"/>
        <v>0</v>
      </c>
      <c r="AF155" s="25">
        <f t="shared" si="146"/>
        <v>0</v>
      </c>
      <c r="AG155" s="235">
        <v>0.80809646796373991</v>
      </c>
      <c r="AH155" s="25">
        <f t="shared" si="147"/>
        <v>-0.80809646796373991</v>
      </c>
      <c r="AI155" s="29">
        <f t="shared" si="153"/>
        <v>0</v>
      </c>
      <c r="AJ155" s="29">
        <f>IFERROR((VLOOKUP(A155,#REF!,9,0)),0)</f>
        <v>0</v>
      </c>
      <c r="AK155" s="29">
        <f t="shared" si="154"/>
        <v>0</v>
      </c>
      <c r="AL155" s="25">
        <f t="shared" si="155"/>
        <v>0</v>
      </c>
      <c r="AM155" s="25">
        <v>0.76092537007230909</v>
      </c>
      <c r="AN155" s="25">
        <f t="shared" si="149"/>
        <v>-0.76092537007230909</v>
      </c>
      <c r="AO155" s="79">
        <f t="shared" si="140"/>
        <v>0</v>
      </c>
      <c r="AP155" s="122"/>
      <c r="AQ155" s="122"/>
      <c r="AR155" s="122"/>
    </row>
    <row r="156" spans="1:44" s="182" customFormat="1" ht="99" outlineLevel="2">
      <c r="A156" s="6" t="s">
        <v>65</v>
      </c>
      <c r="B156" s="6"/>
      <c r="C156" s="6" t="s">
        <v>225</v>
      </c>
      <c r="D156" s="7" t="s">
        <v>254</v>
      </c>
      <c r="E156" s="7" t="s">
        <v>246</v>
      </c>
      <c r="F156" s="7" t="e">
        <f>VLOOKUP(A156,Akt_apakšakt_pēcuzraudzība!A:F,6,0)</f>
        <v>#N/A</v>
      </c>
      <c r="G156" s="158">
        <v>0</v>
      </c>
      <c r="H156" s="158"/>
      <c r="I156" s="158">
        <v>0</v>
      </c>
      <c r="J156" s="154">
        <v>0</v>
      </c>
      <c r="K156" s="154">
        <v>0</v>
      </c>
      <c r="L156" s="154"/>
      <c r="M156" s="154"/>
      <c r="N156" s="155">
        <f t="shared" si="150"/>
        <v>0</v>
      </c>
      <c r="O156" s="156">
        <v>0</v>
      </c>
      <c r="P156" s="48">
        <f>IFERROR(VLOOKUP(A156,#REF!,4,0),0)</f>
        <v>0</v>
      </c>
      <c r="Q156" s="23">
        <v>0</v>
      </c>
      <c r="R156" s="25">
        <v>0</v>
      </c>
      <c r="S156" s="23">
        <f t="shared" si="151"/>
        <v>0</v>
      </c>
      <c r="T156" s="23">
        <v>0</v>
      </c>
      <c r="U156" s="28">
        <f>IFERROR(VLOOKUP(A156,#REF!,4,0),0)</f>
        <v>0</v>
      </c>
      <c r="V156" s="25">
        <v>0</v>
      </c>
      <c r="W156" s="25">
        <v>0</v>
      </c>
      <c r="X156" s="25">
        <v>0</v>
      </c>
      <c r="Y156" s="25">
        <f>IF(N156=0,0,U156/N156)</f>
        <v>0</v>
      </c>
      <c r="Z156" s="28">
        <f>IFERROR(VLOOKUP(A156,#REF!,7,0),0)</f>
        <v>0</v>
      </c>
      <c r="AA156" s="28">
        <f>IFERROR(VLOOKUP(A156,#REF!,8,0),0)</f>
        <v>0</v>
      </c>
      <c r="AB156" s="28">
        <f>IFERROR(VLOOKUP(A156,#REF!,4,0),0)</f>
        <v>0</v>
      </c>
      <c r="AC156" s="28">
        <f>IFERROR(VLOOKUP(A156,#REF!,4,0),0)</f>
        <v>0</v>
      </c>
      <c r="AD156" s="28">
        <f>IFERROR(VLOOKUP(A156,#REF!,11,0),0)</f>
        <v>0</v>
      </c>
      <c r="AE156" s="28">
        <f t="shared" si="152"/>
        <v>0</v>
      </c>
      <c r="AF156" s="25">
        <f t="shared" si="146"/>
        <v>0</v>
      </c>
      <c r="AG156" s="235">
        <v>0</v>
      </c>
      <c r="AH156" s="25">
        <f t="shared" si="147"/>
        <v>0</v>
      </c>
      <c r="AI156" s="29">
        <f t="shared" si="153"/>
        <v>0</v>
      </c>
      <c r="AJ156" s="29">
        <f>IFERROR((VLOOKUP(A156,#REF!,9,0)),0)</f>
        <v>0</v>
      </c>
      <c r="AK156" s="29">
        <f t="shared" si="154"/>
        <v>0</v>
      </c>
      <c r="AL156" s="25">
        <v>0</v>
      </c>
      <c r="AM156" s="25">
        <v>0</v>
      </c>
      <c r="AN156" s="25">
        <v>0</v>
      </c>
      <c r="AO156" s="79">
        <f t="shared" si="140"/>
        <v>0</v>
      </c>
      <c r="AP156" s="122"/>
      <c r="AQ156" s="122"/>
      <c r="AR156" s="122"/>
    </row>
    <row r="157" spans="1:44" s="182" customFormat="1" ht="49.5" outlineLevel="2">
      <c r="A157" s="6" t="s">
        <v>66</v>
      </c>
      <c r="B157" s="6"/>
      <c r="C157" s="6" t="s">
        <v>226</v>
      </c>
      <c r="D157" s="7" t="s">
        <v>254</v>
      </c>
      <c r="E157" s="7" t="s">
        <v>246</v>
      </c>
      <c r="F157" s="7" t="e">
        <f>VLOOKUP(A157,Akt_apakšakt_pēcuzraudzība!A:F,6,0)</f>
        <v>#N/A</v>
      </c>
      <c r="G157" s="158">
        <v>0</v>
      </c>
      <c r="H157" s="158"/>
      <c r="I157" s="158">
        <v>0</v>
      </c>
      <c r="J157" s="154">
        <v>0</v>
      </c>
      <c r="K157" s="154">
        <v>0</v>
      </c>
      <c r="L157" s="154"/>
      <c r="M157" s="154"/>
      <c r="N157" s="155">
        <f t="shared" si="150"/>
        <v>0</v>
      </c>
      <c r="O157" s="156">
        <v>0</v>
      </c>
      <c r="P157" s="48">
        <f>IFERROR(VLOOKUP(A157,#REF!,4,0),0)</f>
        <v>0</v>
      </c>
      <c r="Q157" s="23">
        <v>0</v>
      </c>
      <c r="R157" s="25">
        <v>0</v>
      </c>
      <c r="S157" s="23">
        <f t="shared" si="151"/>
        <v>0</v>
      </c>
      <c r="T157" s="23">
        <v>0</v>
      </c>
      <c r="U157" s="28">
        <f>IFERROR(VLOOKUP(A157,#REF!,4,0),0)</f>
        <v>0</v>
      </c>
      <c r="V157" s="25">
        <v>0</v>
      </c>
      <c r="W157" s="25">
        <v>0</v>
      </c>
      <c r="X157" s="25">
        <v>0</v>
      </c>
      <c r="Y157" s="25">
        <f>IF(N157=0,0,U157/N157)</f>
        <v>0</v>
      </c>
      <c r="Z157" s="28">
        <f>IFERROR(VLOOKUP(A157,#REF!,7,0),0)</f>
        <v>0</v>
      </c>
      <c r="AA157" s="28">
        <f>IFERROR(VLOOKUP(A157,#REF!,8,0),0)</f>
        <v>0</v>
      </c>
      <c r="AB157" s="28">
        <f>IFERROR(VLOOKUP(A157,#REF!,4,0),0)</f>
        <v>0</v>
      </c>
      <c r="AC157" s="28">
        <f>IFERROR(VLOOKUP(A157,#REF!,4,0),0)</f>
        <v>0</v>
      </c>
      <c r="AD157" s="28">
        <f>IFERROR(VLOOKUP(A157,#REF!,11,0),0)</f>
        <v>0</v>
      </c>
      <c r="AE157" s="28">
        <f t="shared" si="152"/>
        <v>0</v>
      </c>
      <c r="AF157" s="25">
        <f t="shared" si="146"/>
        <v>0</v>
      </c>
      <c r="AG157" s="235">
        <v>0</v>
      </c>
      <c r="AH157" s="25">
        <f t="shared" si="147"/>
        <v>0</v>
      </c>
      <c r="AI157" s="29">
        <f t="shared" si="153"/>
        <v>0</v>
      </c>
      <c r="AJ157" s="29">
        <f>IFERROR((VLOOKUP(A157,#REF!,9,0)),0)</f>
        <v>0</v>
      </c>
      <c r="AK157" s="29">
        <f t="shared" si="154"/>
        <v>0</v>
      </c>
      <c r="AL157" s="25">
        <v>0</v>
      </c>
      <c r="AM157" s="25">
        <v>0</v>
      </c>
      <c r="AN157" s="25">
        <v>0</v>
      </c>
      <c r="AO157" s="79">
        <f t="shared" si="140"/>
        <v>0</v>
      </c>
      <c r="AP157" s="122"/>
      <c r="AQ157" s="122"/>
      <c r="AR157" s="122"/>
    </row>
    <row r="158" spans="1:44" s="182" customFormat="1" ht="82.5" outlineLevel="1" collapsed="1">
      <c r="A158" s="6" t="s">
        <v>67</v>
      </c>
      <c r="B158" s="267"/>
      <c r="C158" s="6" t="s">
        <v>227</v>
      </c>
      <c r="D158" s="7" t="s">
        <v>254</v>
      </c>
      <c r="E158" s="7" t="s">
        <v>253</v>
      </c>
      <c r="F158" s="7">
        <f>VLOOKUP(A158,Akt_apakšakt_pēcuzraudzība!A:F,6,0)</f>
        <v>5</v>
      </c>
      <c r="G158" s="183">
        <v>21186764</v>
      </c>
      <c r="H158" s="183"/>
      <c r="I158" s="183">
        <v>21186764</v>
      </c>
      <c r="J158" s="154">
        <v>0</v>
      </c>
      <c r="K158" s="154">
        <v>0</v>
      </c>
      <c r="L158" s="154"/>
      <c r="M158" s="154"/>
      <c r="N158" s="155">
        <f t="shared" si="150"/>
        <v>21186764</v>
      </c>
      <c r="O158" s="156">
        <f t="shared" ref="O158:O169" si="156">N158/I158</f>
        <v>1</v>
      </c>
      <c r="P158" s="48">
        <f>IFERROR(VLOOKUP(A158,#REF!,4,0),0)</f>
        <v>0</v>
      </c>
      <c r="Q158" s="23">
        <f t="shared" ref="Q158:Q169" si="157">P158/I158</f>
        <v>0</v>
      </c>
      <c r="R158" s="25">
        <v>0.96688501745712563</v>
      </c>
      <c r="S158" s="23">
        <f t="shared" si="151"/>
        <v>-0.96688501745712563</v>
      </c>
      <c r="T158" s="23">
        <f t="shared" ref="T158:T169" si="158">P158/N158</f>
        <v>0</v>
      </c>
      <c r="U158" s="28">
        <f>IFERROR(VLOOKUP(A158,#REF!,4,0),0)</f>
        <v>0</v>
      </c>
      <c r="V158" s="25">
        <f t="shared" ref="V158:V169" si="159">U158/I158</f>
        <v>0</v>
      </c>
      <c r="W158" s="25">
        <v>0.96688501745712563</v>
      </c>
      <c r="X158" s="25">
        <f t="shared" si="144"/>
        <v>-0.96688501745712563</v>
      </c>
      <c r="Y158" s="25">
        <f t="shared" ref="Y158:Y169" si="160">U158/N158</f>
        <v>0</v>
      </c>
      <c r="Z158" s="28">
        <f>IFERROR(VLOOKUP(A158,#REF!,7,0),0)</f>
        <v>0</v>
      </c>
      <c r="AA158" s="28">
        <f>IFERROR(VLOOKUP(A158,#REF!,8,0),0)</f>
        <v>0</v>
      </c>
      <c r="AB158" s="28">
        <f>IFERROR(VLOOKUP(A158,#REF!,4,0),0)</f>
        <v>0</v>
      </c>
      <c r="AC158" s="28">
        <f>IFERROR(VLOOKUP(A158,#REF!,4,0),0)</f>
        <v>0</v>
      </c>
      <c r="AD158" s="28">
        <f>IFERROR(VLOOKUP(A158,#REF!,11,0),0)</f>
        <v>0</v>
      </c>
      <c r="AE158" s="28">
        <f t="shared" si="152"/>
        <v>0</v>
      </c>
      <c r="AF158" s="25">
        <f t="shared" si="146"/>
        <v>0</v>
      </c>
      <c r="AG158" s="235">
        <v>0.98988343146692903</v>
      </c>
      <c r="AH158" s="25">
        <f t="shared" si="147"/>
        <v>-0.98988343146692903</v>
      </c>
      <c r="AI158" s="29">
        <f t="shared" si="153"/>
        <v>0</v>
      </c>
      <c r="AJ158" s="29">
        <f>IFERROR((VLOOKUP(A158,#REF!,9,0)),0)</f>
        <v>0</v>
      </c>
      <c r="AK158" s="29">
        <f t="shared" si="154"/>
        <v>0</v>
      </c>
      <c r="AL158" s="25">
        <f t="shared" ref="AL158:AL169" si="161">AK158/I158</f>
        <v>0</v>
      </c>
      <c r="AM158" s="25">
        <v>0.94958831655461862</v>
      </c>
      <c r="AN158" s="25">
        <f t="shared" si="149"/>
        <v>-0.94958831655461862</v>
      </c>
      <c r="AO158" s="79">
        <f t="shared" si="140"/>
        <v>0</v>
      </c>
      <c r="AP158" s="122"/>
      <c r="AQ158" s="122"/>
      <c r="AR158" s="122"/>
    </row>
    <row r="159" spans="1:44" s="182" customFormat="1" ht="82.5" outlineLevel="1">
      <c r="A159" s="6" t="s">
        <v>426</v>
      </c>
      <c r="B159" s="267"/>
      <c r="C159" s="6" t="s">
        <v>276</v>
      </c>
      <c r="D159" s="7" t="s">
        <v>254</v>
      </c>
      <c r="E159" s="7" t="s">
        <v>253</v>
      </c>
      <c r="F159" s="7">
        <f>VLOOKUP(A159,Akt_apakšakt_pēcuzraudzība!A:F,6,0)</f>
        <v>5</v>
      </c>
      <c r="G159" s="183">
        <v>9170511</v>
      </c>
      <c r="H159" s="183"/>
      <c r="I159" s="183">
        <v>9170511</v>
      </c>
      <c r="J159" s="154">
        <v>11382974.485062692</v>
      </c>
      <c r="K159" s="154">
        <v>11382974.485062692</v>
      </c>
      <c r="L159" s="154">
        <v>11382974.485062692</v>
      </c>
      <c r="M159" s="154">
        <v>11382974.485062692</v>
      </c>
      <c r="N159" s="155">
        <f t="shared" si="150"/>
        <v>20553485.485062692</v>
      </c>
      <c r="O159" s="156">
        <f t="shared" si="156"/>
        <v>2.2412584734986623</v>
      </c>
      <c r="P159" s="48">
        <f>IFERROR(VLOOKUP(A159,#REF!,4,0),0)</f>
        <v>0</v>
      </c>
      <c r="Q159" s="23">
        <f t="shared" si="157"/>
        <v>0</v>
      </c>
      <c r="R159" s="25">
        <v>2.0235433488929897</v>
      </c>
      <c r="S159" s="23">
        <f t="shared" si="151"/>
        <v>-2.0235433488929897</v>
      </c>
      <c r="T159" s="23">
        <f t="shared" si="158"/>
        <v>0</v>
      </c>
      <c r="U159" s="28">
        <f>IFERROR(VLOOKUP(A159,#REF!,4,0),0)</f>
        <v>0</v>
      </c>
      <c r="V159" s="25">
        <f t="shared" si="159"/>
        <v>0</v>
      </c>
      <c r="W159" s="25">
        <v>2.0235433488929897</v>
      </c>
      <c r="X159" s="25">
        <f t="shared" si="144"/>
        <v>-2.0235433488929897</v>
      </c>
      <c r="Y159" s="25">
        <f t="shared" si="160"/>
        <v>0</v>
      </c>
      <c r="Z159" s="28">
        <f>IFERROR(VLOOKUP(A159,#REF!,7,0),0)</f>
        <v>0</v>
      </c>
      <c r="AA159" s="28">
        <f>IFERROR(VLOOKUP(A159,#REF!,8,0),0)</f>
        <v>0</v>
      </c>
      <c r="AB159" s="28">
        <f>IFERROR(VLOOKUP(A159,#REF!,4,0),0)</f>
        <v>0</v>
      </c>
      <c r="AC159" s="28">
        <f>IFERROR(VLOOKUP(A159,#REF!,4,0),0)</f>
        <v>0</v>
      </c>
      <c r="AD159" s="28">
        <f>IFERROR(VLOOKUP(A159,#REF!,11,0),0)</f>
        <v>0</v>
      </c>
      <c r="AE159" s="28">
        <f t="shared" si="152"/>
        <v>0</v>
      </c>
      <c r="AF159" s="25">
        <f t="shared" si="146"/>
        <v>0</v>
      </c>
      <c r="AG159" s="235">
        <v>1.5615170332383879</v>
      </c>
      <c r="AH159" s="25">
        <f t="shared" si="147"/>
        <v>-1.5615170332383879</v>
      </c>
      <c r="AI159" s="29">
        <f t="shared" si="153"/>
        <v>0</v>
      </c>
      <c r="AJ159" s="29">
        <f>IFERROR((VLOOKUP(A159,#REF!,9,0)),0)</f>
        <v>0</v>
      </c>
      <c r="AK159" s="29">
        <f t="shared" si="154"/>
        <v>0</v>
      </c>
      <c r="AL159" s="25">
        <f t="shared" si="161"/>
        <v>0</v>
      </c>
      <c r="AM159" s="25">
        <v>1.3410247542367051</v>
      </c>
      <c r="AN159" s="25">
        <f t="shared" si="149"/>
        <v>-1.3410247542367051</v>
      </c>
      <c r="AO159" s="79">
        <f t="shared" si="140"/>
        <v>0</v>
      </c>
      <c r="AP159" s="122"/>
      <c r="AQ159" s="122"/>
      <c r="AR159" s="122"/>
    </row>
    <row r="160" spans="1:44" s="182" customFormat="1" ht="148.5" outlineLevel="1">
      <c r="A160" s="6" t="s">
        <v>402</v>
      </c>
      <c r="B160" s="267"/>
      <c r="C160" s="6" t="s">
        <v>312</v>
      </c>
      <c r="D160" s="7" t="s">
        <v>254</v>
      </c>
      <c r="E160" s="7" t="s">
        <v>253</v>
      </c>
      <c r="F160" s="7">
        <f>VLOOKUP(A160,Akt_apakšakt_pēcuzraudzība!A:F,6,0)</f>
        <v>5</v>
      </c>
      <c r="G160" s="183">
        <v>5691486</v>
      </c>
      <c r="H160" s="183"/>
      <c r="I160" s="183">
        <v>5691486</v>
      </c>
      <c r="J160" s="154">
        <v>5691488</v>
      </c>
      <c r="K160" s="154">
        <v>5691488</v>
      </c>
      <c r="L160" s="154">
        <v>5691488</v>
      </c>
      <c r="M160" s="154">
        <v>5691488</v>
      </c>
      <c r="N160" s="155">
        <f t="shared" si="150"/>
        <v>11382974</v>
      </c>
      <c r="O160" s="156">
        <f t="shared" si="156"/>
        <v>2.0000003514020768</v>
      </c>
      <c r="P160" s="48">
        <f>IFERROR(VLOOKUP(A160,#REF!,4,0),0)</f>
        <v>0</v>
      </c>
      <c r="Q160" s="23">
        <f t="shared" si="157"/>
        <v>0</v>
      </c>
      <c r="R160" s="25">
        <v>1.7485910744575317</v>
      </c>
      <c r="S160" s="23">
        <f t="shared" si="151"/>
        <v>-1.7485910744575317</v>
      </c>
      <c r="T160" s="23">
        <f t="shared" si="158"/>
        <v>0</v>
      </c>
      <c r="U160" s="28">
        <f>IFERROR(VLOOKUP(A160,#REF!,4,0),0)</f>
        <v>0</v>
      </c>
      <c r="V160" s="25">
        <f t="shared" si="159"/>
        <v>0</v>
      </c>
      <c r="W160" s="25">
        <v>1.7485910744575317</v>
      </c>
      <c r="X160" s="25">
        <f t="shared" si="144"/>
        <v>-1.7485910744575317</v>
      </c>
      <c r="Y160" s="25">
        <f t="shared" si="160"/>
        <v>0</v>
      </c>
      <c r="Z160" s="28">
        <f>IFERROR(VLOOKUP(A160,#REF!,7,0),0)</f>
        <v>0</v>
      </c>
      <c r="AA160" s="28">
        <f>IFERROR(VLOOKUP(A160,#REF!,8,0),0)</f>
        <v>0</v>
      </c>
      <c r="AB160" s="28">
        <f>IFERROR(VLOOKUP(A160,#REF!,4,0),0)</f>
        <v>0</v>
      </c>
      <c r="AC160" s="28">
        <f>IFERROR(VLOOKUP(A160,#REF!,4,0),0)</f>
        <v>0</v>
      </c>
      <c r="AD160" s="28">
        <f>IFERROR(VLOOKUP(A160,#REF!,11,0),0)</f>
        <v>0</v>
      </c>
      <c r="AE160" s="28">
        <f t="shared" si="152"/>
        <v>0</v>
      </c>
      <c r="AF160" s="25">
        <f t="shared" si="146"/>
        <v>0</v>
      </c>
      <c r="AG160" s="235">
        <v>1.594364823176232</v>
      </c>
      <c r="AH160" s="25">
        <f t="shared" si="147"/>
        <v>-1.594364823176232</v>
      </c>
      <c r="AI160" s="29">
        <f t="shared" si="153"/>
        <v>0</v>
      </c>
      <c r="AJ160" s="29">
        <f>IFERROR((VLOOKUP(A160,#REF!,9,0)),0)</f>
        <v>0</v>
      </c>
      <c r="AK160" s="29">
        <f t="shared" si="154"/>
        <v>0</v>
      </c>
      <c r="AL160" s="25">
        <f t="shared" si="161"/>
        <v>0</v>
      </c>
      <c r="AM160" s="25">
        <v>1.1254018581439011</v>
      </c>
      <c r="AN160" s="25">
        <f t="shared" si="149"/>
        <v>-1.1254018581439011</v>
      </c>
      <c r="AO160" s="79">
        <f t="shared" si="140"/>
        <v>0</v>
      </c>
      <c r="AP160" s="122"/>
      <c r="AQ160" s="122"/>
      <c r="AR160" s="122"/>
    </row>
    <row r="161" spans="1:44" s="182" customFormat="1" ht="82.5" outlineLevel="1">
      <c r="A161" s="6" t="s">
        <v>431</v>
      </c>
      <c r="B161" s="274" t="s">
        <v>625</v>
      </c>
      <c r="C161" s="6" t="s">
        <v>272</v>
      </c>
      <c r="D161" s="7" t="s">
        <v>254</v>
      </c>
      <c r="E161" s="7" t="s">
        <v>246</v>
      </c>
      <c r="F161" s="7">
        <f>VLOOKUP(A161,Akt_apakšakt_pēcuzraudzība!A:F,6,0)</f>
        <v>5</v>
      </c>
      <c r="G161" s="183">
        <v>77916387</v>
      </c>
      <c r="H161" s="158"/>
      <c r="I161" s="183">
        <v>77916387</v>
      </c>
      <c r="J161" s="154">
        <v>3382975</v>
      </c>
      <c r="K161" s="154">
        <v>3382975</v>
      </c>
      <c r="L161" s="154">
        <v>3382975</v>
      </c>
      <c r="M161" s="154">
        <v>3382975</v>
      </c>
      <c r="N161" s="155">
        <f t="shared" si="150"/>
        <v>81299362</v>
      </c>
      <c r="O161" s="156">
        <f t="shared" si="156"/>
        <v>1.0434180168030636</v>
      </c>
      <c r="P161" s="48">
        <f>IFERROR(VLOOKUP(A161,#REF!,4,0),0)</f>
        <v>0</v>
      </c>
      <c r="Q161" s="23">
        <f t="shared" si="157"/>
        <v>0</v>
      </c>
      <c r="R161" s="25">
        <v>0.82874210299304563</v>
      </c>
      <c r="S161" s="23">
        <f>Q161-R161</f>
        <v>-0.82874210299304563</v>
      </c>
      <c r="T161" s="23">
        <f t="shared" si="158"/>
        <v>0</v>
      </c>
      <c r="U161" s="28">
        <f>IFERROR(VLOOKUP(A161,#REF!,4,0),0)</f>
        <v>0</v>
      </c>
      <c r="V161" s="25">
        <f t="shared" si="159"/>
        <v>0</v>
      </c>
      <c r="W161" s="25">
        <v>0.82874210299304563</v>
      </c>
      <c r="X161" s="25">
        <f t="shared" si="144"/>
        <v>-0.82874210299304563</v>
      </c>
      <c r="Y161" s="25">
        <f t="shared" si="160"/>
        <v>0</v>
      </c>
      <c r="Z161" s="28">
        <f>IFERROR(VLOOKUP(A161,#REF!,7,0),0)</f>
        <v>0</v>
      </c>
      <c r="AA161" s="28">
        <f>IFERROR(VLOOKUP(A161,#REF!,8,0),0)</f>
        <v>0</v>
      </c>
      <c r="AB161" s="28">
        <f>IFERROR(VLOOKUP(A161,#REF!,4,0),0)</f>
        <v>0</v>
      </c>
      <c r="AC161" s="28">
        <f>IFERROR(VLOOKUP(A161,#REF!,4,0),0)</f>
        <v>0</v>
      </c>
      <c r="AD161" s="28">
        <f>IFERROR(VLOOKUP(A161,#REF!,11,0),0)</f>
        <v>0</v>
      </c>
      <c r="AE161" s="28">
        <f t="shared" si="152"/>
        <v>0</v>
      </c>
      <c r="AF161" s="25">
        <f t="shared" si="146"/>
        <v>0</v>
      </c>
      <c r="AG161" s="235">
        <v>0.73487088447774152</v>
      </c>
      <c r="AH161" s="25">
        <f t="shared" si="147"/>
        <v>-0.73487088447774152</v>
      </c>
      <c r="AI161" s="29">
        <f t="shared" si="153"/>
        <v>0</v>
      </c>
      <c r="AJ161" s="29">
        <f>IFERROR((VLOOKUP(A161,#REF!,9,0)),0)</f>
        <v>0</v>
      </c>
      <c r="AK161" s="29">
        <f t="shared" si="154"/>
        <v>0</v>
      </c>
      <c r="AL161" s="25">
        <f t="shared" si="161"/>
        <v>0</v>
      </c>
      <c r="AM161" s="25">
        <v>0.65873662956163515</v>
      </c>
      <c r="AN161" s="25">
        <f t="shared" si="149"/>
        <v>-0.65873662956163515</v>
      </c>
      <c r="AO161" s="79">
        <f t="shared" si="140"/>
        <v>0</v>
      </c>
      <c r="AP161" s="122"/>
      <c r="AQ161" s="122"/>
      <c r="AR161" s="122"/>
    </row>
    <row r="162" spans="1:44" s="182" customFormat="1" ht="85.5" outlineLevel="1">
      <c r="A162" s="6" t="s">
        <v>425</v>
      </c>
      <c r="B162" s="274"/>
      <c r="C162" s="6" t="s">
        <v>313</v>
      </c>
      <c r="D162" s="7" t="s">
        <v>254</v>
      </c>
      <c r="E162" s="7" t="s">
        <v>246</v>
      </c>
      <c r="F162" s="7" t="s">
        <v>626</v>
      </c>
      <c r="G162" s="183">
        <v>6903351</v>
      </c>
      <c r="H162" s="183"/>
      <c r="I162" s="183">
        <v>6903351</v>
      </c>
      <c r="J162" s="154">
        <v>0</v>
      </c>
      <c r="K162" s="154">
        <v>0</v>
      </c>
      <c r="L162" s="154"/>
      <c r="M162" s="154"/>
      <c r="N162" s="155">
        <f t="shared" si="150"/>
        <v>6903351</v>
      </c>
      <c r="O162" s="156">
        <f t="shared" si="156"/>
        <v>1</v>
      </c>
      <c r="P162" s="48">
        <f>IFERROR(VLOOKUP(A162,#REF!,4,0),0)</f>
        <v>0</v>
      </c>
      <c r="Q162" s="23">
        <f t="shared" si="157"/>
        <v>0</v>
      </c>
      <c r="R162" s="25">
        <v>0.74814976813434519</v>
      </c>
      <c r="S162" s="23">
        <f t="shared" si="151"/>
        <v>-0.74814976813434519</v>
      </c>
      <c r="T162" s="23">
        <f t="shared" si="158"/>
        <v>0</v>
      </c>
      <c r="U162" s="28">
        <f>IFERROR(VLOOKUP(A162,#REF!,4,0),0)</f>
        <v>0</v>
      </c>
      <c r="V162" s="25">
        <f t="shared" si="159"/>
        <v>0</v>
      </c>
      <c r="W162" s="25">
        <v>0.74814976813434519</v>
      </c>
      <c r="X162" s="25">
        <f t="shared" si="144"/>
        <v>-0.74814976813434519</v>
      </c>
      <c r="Y162" s="25">
        <f t="shared" si="160"/>
        <v>0</v>
      </c>
      <c r="Z162" s="28">
        <f>IFERROR(VLOOKUP(A162,#REF!,7,0),0)</f>
        <v>0</v>
      </c>
      <c r="AA162" s="28">
        <f>IFERROR(VLOOKUP(A162,#REF!,8,0),0)</f>
        <v>0</v>
      </c>
      <c r="AB162" s="28">
        <f>IFERROR(VLOOKUP(A162,#REF!,4,0),0)</f>
        <v>0</v>
      </c>
      <c r="AC162" s="28">
        <f>IFERROR(VLOOKUP(A162,#REF!,4,0),0)</f>
        <v>0</v>
      </c>
      <c r="AD162" s="28">
        <f>IFERROR(VLOOKUP(A162,#REF!,11,0),0)</f>
        <v>0</v>
      </c>
      <c r="AE162" s="28">
        <f t="shared" si="152"/>
        <v>0</v>
      </c>
      <c r="AF162" s="25">
        <f t="shared" si="146"/>
        <v>0</v>
      </c>
      <c r="AG162" s="235">
        <v>0.74632703885402896</v>
      </c>
      <c r="AH162" s="25">
        <f t="shared" si="147"/>
        <v>-0.74632703885402896</v>
      </c>
      <c r="AI162" s="29">
        <f t="shared" si="153"/>
        <v>0</v>
      </c>
      <c r="AJ162" s="29">
        <f>IFERROR((VLOOKUP(A162,#REF!,9,0)),0)</f>
        <v>0</v>
      </c>
      <c r="AK162" s="29">
        <f t="shared" si="154"/>
        <v>0</v>
      </c>
      <c r="AL162" s="25">
        <f t="shared" si="161"/>
        <v>0</v>
      </c>
      <c r="AM162" s="25">
        <v>0.75394906183967758</v>
      </c>
      <c r="AN162" s="25">
        <f t="shared" si="149"/>
        <v>-0.75394906183967758</v>
      </c>
      <c r="AO162" s="79">
        <f t="shared" si="140"/>
        <v>0</v>
      </c>
      <c r="AP162" s="122"/>
      <c r="AQ162" s="122"/>
      <c r="AR162" s="122"/>
    </row>
    <row r="163" spans="1:44" s="182" customFormat="1" ht="206.25" outlineLevel="1">
      <c r="A163" s="6" t="s">
        <v>384</v>
      </c>
      <c r="B163" s="274" t="s">
        <v>625</v>
      </c>
      <c r="C163" s="6" t="s">
        <v>277</v>
      </c>
      <c r="D163" s="7" t="s">
        <v>256</v>
      </c>
      <c r="E163" s="7" t="s">
        <v>295</v>
      </c>
      <c r="F163" s="7">
        <f>VLOOKUP(A163,Akt_apakšakt_pēcuzraudzība!A:F,6,0)</f>
        <v>5</v>
      </c>
      <c r="G163" s="183">
        <v>444913304</v>
      </c>
      <c r="H163" s="195" t="s">
        <v>591</v>
      </c>
      <c r="I163" s="183">
        <v>444913304</v>
      </c>
      <c r="J163" s="154">
        <v>3413382</v>
      </c>
      <c r="K163" s="154">
        <v>3413382</v>
      </c>
      <c r="L163" s="154">
        <v>3367183</v>
      </c>
      <c r="M163" s="154">
        <v>3367183</v>
      </c>
      <c r="N163" s="155">
        <f t="shared" si="150"/>
        <v>448326686</v>
      </c>
      <c r="O163" s="156">
        <f t="shared" si="156"/>
        <v>1.0076720160294419</v>
      </c>
      <c r="P163" s="48">
        <f>IFERROR(VLOOKUP(A163,#REF!,4,0),0)</f>
        <v>0</v>
      </c>
      <c r="Q163" s="23">
        <f t="shared" si="157"/>
        <v>0</v>
      </c>
      <c r="R163" s="25">
        <v>0.99765296103620216</v>
      </c>
      <c r="S163" s="23">
        <f t="shared" si="151"/>
        <v>-0.99765296103620216</v>
      </c>
      <c r="T163" s="23">
        <f t="shared" si="158"/>
        <v>0</v>
      </c>
      <c r="U163" s="28">
        <f>IFERROR(VLOOKUP(A163,#REF!,4,0),0)</f>
        <v>0</v>
      </c>
      <c r="V163" s="25">
        <f t="shared" si="159"/>
        <v>0</v>
      </c>
      <c r="W163" s="25">
        <v>0.99765296103620216</v>
      </c>
      <c r="X163" s="25">
        <f>V163-W163</f>
        <v>-0.99765296103620216</v>
      </c>
      <c r="Y163" s="25">
        <f t="shared" si="160"/>
        <v>0</v>
      </c>
      <c r="Z163" s="28">
        <f>IFERROR(VLOOKUP(A163,#REF!,7,0),0)</f>
        <v>0</v>
      </c>
      <c r="AA163" s="28">
        <f>IFERROR(VLOOKUP(A163,#REF!,8,0),0)</f>
        <v>0</v>
      </c>
      <c r="AB163" s="28">
        <f>IFERROR(VLOOKUP(A163,#REF!,4,0),0)</f>
        <v>0</v>
      </c>
      <c r="AC163" s="28">
        <f>IFERROR(VLOOKUP(A163,#REF!,4,0),0)</f>
        <v>0</v>
      </c>
      <c r="AD163" s="28">
        <f>IFERROR(VLOOKUP(A163,#REF!,11,0),0)</f>
        <v>0</v>
      </c>
      <c r="AE163" s="28">
        <f t="shared" si="152"/>
        <v>0</v>
      </c>
      <c r="AF163" s="25">
        <f t="shared" si="146"/>
        <v>0</v>
      </c>
      <c r="AG163" s="235">
        <v>0.9814464046685375</v>
      </c>
      <c r="AH163" s="25">
        <f t="shared" si="147"/>
        <v>-0.9814464046685375</v>
      </c>
      <c r="AI163" s="29">
        <f t="shared" si="153"/>
        <v>0</v>
      </c>
      <c r="AJ163" s="29">
        <f>IFERROR((VLOOKUP(A163,#REF!,9,0)),0)</f>
        <v>0</v>
      </c>
      <c r="AK163" s="29">
        <f t="shared" si="154"/>
        <v>0</v>
      </c>
      <c r="AL163" s="25">
        <f t="shared" si="161"/>
        <v>0</v>
      </c>
      <c r="AM163" s="25">
        <v>0.94376441078507278</v>
      </c>
      <c r="AN163" s="25">
        <f t="shared" si="149"/>
        <v>-0.94376441078507278</v>
      </c>
      <c r="AO163" s="79">
        <f t="shared" si="140"/>
        <v>0</v>
      </c>
      <c r="AP163" s="122"/>
      <c r="AQ163" s="122"/>
      <c r="AR163" s="122"/>
    </row>
    <row r="164" spans="1:44" s="182" customFormat="1" ht="66" outlineLevel="1">
      <c r="A164" s="6" t="s">
        <v>433</v>
      </c>
      <c r="B164" s="274" t="s">
        <v>625</v>
      </c>
      <c r="C164" s="6" t="s">
        <v>288</v>
      </c>
      <c r="D164" s="7" t="s">
        <v>256</v>
      </c>
      <c r="E164" s="7" t="s">
        <v>295</v>
      </c>
      <c r="F164" s="7">
        <f>VLOOKUP(A164,Akt_apakšakt_pēcuzraudzība!A:F,6,0)</f>
        <v>5</v>
      </c>
      <c r="G164" s="183">
        <v>15775924</v>
      </c>
      <c r="H164" s="183"/>
      <c r="I164" s="183">
        <v>15775924</v>
      </c>
      <c r="J164" s="154">
        <v>0</v>
      </c>
      <c r="K164" s="154">
        <v>0</v>
      </c>
      <c r="L164" s="154"/>
      <c r="M164" s="154"/>
      <c r="N164" s="155">
        <f t="shared" si="150"/>
        <v>15775924</v>
      </c>
      <c r="O164" s="156">
        <f t="shared" si="156"/>
        <v>1</v>
      </c>
      <c r="P164" s="48">
        <f>IFERROR(VLOOKUP(A164,#REF!,4,0),0)</f>
        <v>0</v>
      </c>
      <c r="Q164" s="23">
        <f t="shared" si="157"/>
        <v>0</v>
      </c>
      <c r="R164" s="25">
        <v>0.93391875112988632</v>
      </c>
      <c r="S164" s="23">
        <f t="shared" si="151"/>
        <v>-0.93391875112988632</v>
      </c>
      <c r="T164" s="23">
        <f t="shared" si="158"/>
        <v>0</v>
      </c>
      <c r="U164" s="28">
        <f>IFERROR(VLOOKUP(A164,#REF!,4,0),0)</f>
        <v>0</v>
      </c>
      <c r="V164" s="25">
        <f t="shared" si="159"/>
        <v>0</v>
      </c>
      <c r="W164" s="25">
        <v>0.93391875112988632</v>
      </c>
      <c r="X164" s="25">
        <f t="shared" si="144"/>
        <v>-0.93391875112988632</v>
      </c>
      <c r="Y164" s="25">
        <f t="shared" si="160"/>
        <v>0</v>
      </c>
      <c r="Z164" s="28">
        <f>IFERROR(VLOOKUP(A164,#REF!,7,0),0)</f>
        <v>0</v>
      </c>
      <c r="AA164" s="28">
        <f>IFERROR(VLOOKUP(A164,#REF!,8,0),0)</f>
        <v>0</v>
      </c>
      <c r="AB164" s="28">
        <f>IFERROR(VLOOKUP(A164,#REF!,4,0),0)</f>
        <v>0</v>
      </c>
      <c r="AC164" s="28">
        <f>IFERROR(VLOOKUP(A164,#REF!,4,0),0)</f>
        <v>0</v>
      </c>
      <c r="AD164" s="28">
        <f>IFERROR(VLOOKUP(A164,#REF!,11,0),0)</f>
        <v>0</v>
      </c>
      <c r="AE164" s="28">
        <f t="shared" si="152"/>
        <v>0</v>
      </c>
      <c r="AF164" s="25">
        <f t="shared" si="146"/>
        <v>0</v>
      </c>
      <c r="AG164" s="235">
        <v>0.82363384357074743</v>
      </c>
      <c r="AH164" s="25">
        <f t="shared" si="147"/>
        <v>-0.82363384357074743</v>
      </c>
      <c r="AI164" s="29">
        <f t="shared" si="153"/>
        <v>0</v>
      </c>
      <c r="AJ164" s="29">
        <f>IFERROR((VLOOKUP(A164,#REF!,9,0)),0)</f>
        <v>0</v>
      </c>
      <c r="AK164" s="29">
        <f t="shared" si="154"/>
        <v>0</v>
      </c>
      <c r="AL164" s="25">
        <f t="shared" si="161"/>
        <v>0</v>
      </c>
      <c r="AM164" s="25">
        <v>0.7165669966462821</v>
      </c>
      <c r="AN164" s="25">
        <f t="shared" si="149"/>
        <v>-0.7165669966462821</v>
      </c>
      <c r="AO164" s="79">
        <f t="shared" si="140"/>
        <v>0</v>
      </c>
      <c r="AP164" s="122"/>
      <c r="AQ164" s="122"/>
      <c r="AR164" s="122"/>
    </row>
    <row r="165" spans="1:44" s="182" customFormat="1" ht="66" outlineLevel="1">
      <c r="A165" s="6" t="s">
        <v>293</v>
      </c>
      <c r="B165" s="274"/>
      <c r="C165" s="6" t="s">
        <v>230</v>
      </c>
      <c r="D165" s="7" t="s">
        <v>256</v>
      </c>
      <c r="E165" s="7" t="s">
        <v>295</v>
      </c>
      <c r="F165" s="7">
        <f>VLOOKUP(A165,Akt_apakšakt_pēcuzraudzība!A:F,6,0)</f>
        <v>5</v>
      </c>
      <c r="G165" s="183">
        <v>39822617</v>
      </c>
      <c r="H165" s="183"/>
      <c r="I165" s="183">
        <v>39822617</v>
      </c>
      <c r="J165" s="154">
        <v>0</v>
      </c>
      <c r="K165" s="154">
        <v>0</v>
      </c>
      <c r="L165" s="154"/>
      <c r="M165" s="154"/>
      <c r="N165" s="155">
        <f t="shared" si="150"/>
        <v>39822617</v>
      </c>
      <c r="O165" s="156">
        <f t="shared" si="156"/>
        <v>1</v>
      </c>
      <c r="P165" s="48">
        <f>IFERROR(VLOOKUP(A165,#REF!,4,0),0)</f>
        <v>0</v>
      </c>
      <c r="Q165" s="23">
        <f t="shared" si="157"/>
        <v>0</v>
      </c>
      <c r="R165" s="25">
        <v>0.99264631427914451</v>
      </c>
      <c r="S165" s="23">
        <f t="shared" si="151"/>
        <v>-0.99264631427914451</v>
      </c>
      <c r="T165" s="23">
        <f t="shared" si="158"/>
        <v>0</v>
      </c>
      <c r="U165" s="28">
        <f>IFERROR(VLOOKUP(A165,#REF!,4,0),0)</f>
        <v>0</v>
      </c>
      <c r="V165" s="25">
        <f t="shared" si="159"/>
        <v>0</v>
      </c>
      <c r="W165" s="25">
        <v>0.99264631427914451</v>
      </c>
      <c r="X165" s="25">
        <f t="shared" si="144"/>
        <v>-0.99264631427914451</v>
      </c>
      <c r="Y165" s="25">
        <f t="shared" si="160"/>
        <v>0</v>
      </c>
      <c r="Z165" s="28">
        <f>IFERROR(VLOOKUP(A165,#REF!,7,0),0)</f>
        <v>0</v>
      </c>
      <c r="AA165" s="28">
        <f>IFERROR(VLOOKUP(A165,#REF!,8,0),0)</f>
        <v>0</v>
      </c>
      <c r="AB165" s="28">
        <f>IFERROR(VLOOKUP(A165,#REF!,4,0),0)</f>
        <v>0</v>
      </c>
      <c r="AC165" s="28">
        <f>IFERROR(VLOOKUP(A165,#REF!,4,0),0)</f>
        <v>0</v>
      </c>
      <c r="AD165" s="28">
        <f>IFERROR(VLOOKUP(A165,#REF!,11,0),0)</f>
        <v>0</v>
      </c>
      <c r="AE165" s="28">
        <f t="shared" si="152"/>
        <v>0</v>
      </c>
      <c r="AF165" s="25">
        <f t="shared" si="146"/>
        <v>0</v>
      </c>
      <c r="AG165" s="235">
        <v>0.98371596070644973</v>
      </c>
      <c r="AH165" s="25">
        <f t="shared" si="147"/>
        <v>-0.98371596070644973</v>
      </c>
      <c r="AI165" s="29">
        <f t="shared" si="153"/>
        <v>0</v>
      </c>
      <c r="AJ165" s="29">
        <f>IFERROR((VLOOKUP(A165,#REF!,9,0)),0)</f>
        <v>0</v>
      </c>
      <c r="AK165" s="29">
        <f t="shared" si="154"/>
        <v>0</v>
      </c>
      <c r="AL165" s="25">
        <f t="shared" si="161"/>
        <v>0</v>
      </c>
      <c r="AM165" s="25">
        <v>0.93864373378575283</v>
      </c>
      <c r="AN165" s="25">
        <f t="shared" si="149"/>
        <v>-0.93864373378575283</v>
      </c>
      <c r="AO165" s="79">
        <f t="shared" si="140"/>
        <v>0</v>
      </c>
      <c r="AP165" s="122"/>
      <c r="AQ165" s="122"/>
      <c r="AR165" s="122"/>
    </row>
    <row r="166" spans="1:44" s="182" customFormat="1" ht="66" outlineLevel="1">
      <c r="A166" s="6" t="s">
        <v>468</v>
      </c>
      <c r="B166" s="267"/>
      <c r="C166" s="6" t="s">
        <v>231</v>
      </c>
      <c r="D166" s="7" t="s">
        <v>256</v>
      </c>
      <c r="E166" s="7" t="s">
        <v>295</v>
      </c>
      <c r="F166" s="7">
        <f>VLOOKUP(A166,Akt_apakšakt_pēcuzraudzība!A:F,6,0)</f>
        <v>5</v>
      </c>
      <c r="G166" s="183">
        <v>38763937</v>
      </c>
      <c r="H166" s="195"/>
      <c r="I166" s="183">
        <v>38763937</v>
      </c>
      <c r="J166" s="154">
        <v>0</v>
      </c>
      <c r="K166" s="154">
        <v>0</v>
      </c>
      <c r="L166" s="154"/>
      <c r="M166" s="154"/>
      <c r="N166" s="155">
        <f t="shared" si="150"/>
        <v>38763937</v>
      </c>
      <c r="O166" s="156">
        <f t="shared" si="156"/>
        <v>1</v>
      </c>
      <c r="P166" s="48">
        <f>IFERROR(VLOOKUP(A166,#REF!,4,0),0)</f>
        <v>0</v>
      </c>
      <c r="Q166" s="23">
        <f t="shared" si="157"/>
        <v>0</v>
      </c>
      <c r="R166" s="25">
        <v>0.38230803052847806</v>
      </c>
      <c r="S166" s="23">
        <f t="shared" si="151"/>
        <v>-0.38230803052847806</v>
      </c>
      <c r="T166" s="23">
        <f t="shared" si="158"/>
        <v>0</v>
      </c>
      <c r="U166" s="28">
        <f>IFERROR(VLOOKUP(A166,#REF!,4,0),0)</f>
        <v>0</v>
      </c>
      <c r="V166" s="25">
        <f t="shared" si="159"/>
        <v>0</v>
      </c>
      <c r="W166" s="25">
        <v>0.38230803052847806</v>
      </c>
      <c r="X166" s="25">
        <f t="shared" si="144"/>
        <v>-0.38230803052847806</v>
      </c>
      <c r="Y166" s="25">
        <f t="shared" si="160"/>
        <v>0</v>
      </c>
      <c r="Z166" s="28">
        <f>IFERROR(VLOOKUP(A166,#REF!,7,0),0)</f>
        <v>0</v>
      </c>
      <c r="AA166" s="28">
        <f>IFERROR(VLOOKUP(A166,#REF!,8,0),0)</f>
        <v>0</v>
      </c>
      <c r="AB166" s="28">
        <f>IFERROR(VLOOKUP(A166,#REF!,4,0),0)</f>
        <v>0</v>
      </c>
      <c r="AC166" s="28">
        <f>IFERROR(VLOOKUP(A166,#REF!,4,0),0)</f>
        <v>0</v>
      </c>
      <c r="AD166" s="28">
        <f>IFERROR(VLOOKUP(A166,#REF!,11,0),0)</f>
        <v>0</v>
      </c>
      <c r="AE166" s="28">
        <f t="shared" si="152"/>
        <v>0</v>
      </c>
      <c r="AF166" s="25">
        <f t="shared" si="146"/>
        <v>0</v>
      </c>
      <c r="AG166" s="235">
        <v>0.35125815806583316</v>
      </c>
      <c r="AH166" s="25">
        <f t="shared" si="147"/>
        <v>-0.35125815806583316</v>
      </c>
      <c r="AI166" s="29">
        <f t="shared" si="153"/>
        <v>0</v>
      </c>
      <c r="AJ166" s="29">
        <f>IFERROR((VLOOKUP(A166,#REF!,9,0)),0)</f>
        <v>0</v>
      </c>
      <c r="AK166" s="29">
        <f t="shared" si="154"/>
        <v>0</v>
      </c>
      <c r="AL166" s="25">
        <f t="shared" si="161"/>
        <v>0</v>
      </c>
      <c r="AM166" s="25">
        <v>0.29060473682020482</v>
      </c>
      <c r="AN166" s="25">
        <f t="shared" si="149"/>
        <v>-0.29060473682020482</v>
      </c>
      <c r="AO166" s="79">
        <f t="shared" si="140"/>
        <v>0</v>
      </c>
      <c r="AP166" s="122"/>
      <c r="AQ166" s="122"/>
      <c r="AR166" s="122"/>
    </row>
    <row r="167" spans="1:44" s="182" customFormat="1" ht="66" outlineLevel="1">
      <c r="A167" s="6" t="s">
        <v>372</v>
      </c>
      <c r="B167" s="274"/>
      <c r="C167" s="6" t="s">
        <v>270</v>
      </c>
      <c r="D167" s="7" t="s">
        <v>256</v>
      </c>
      <c r="E167" s="7" t="s">
        <v>295</v>
      </c>
      <c r="F167" s="7">
        <f>VLOOKUP(A167,Akt_apakšakt_pēcuzraudzība!A:F,6,0)</f>
        <v>5</v>
      </c>
      <c r="G167" s="183">
        <v>7881194</v>
      </c>
      <c r="H167" s="183"/>
      <c r="I167" s="183">
        <v>7881194</v>
      </c>
      <c r="J167" s="154">
        <v>0</v>
      </c>
      <c r="K167" s="154">
        <v>0</v>
      </c>
      <c r="L167" s="154"/>
      <c r="M167" s="154"/>
      <c r="N167" s="155">
        <f t="shared" si="150"/>
        <v>7881194</v>
      </c>
      <c r="O167" s="156">
        <f t="shared" si="156"/>
        <v>1</v>
      </c>
      <c r="P167" s="48">
        <f>IFERROR(VLOOKUP(A167,#REF!,4,0),0)</f>
        <v>0</v>
      </c>
      <c r="Q167" s="23">
        <f t="shared" si="157"/>
        <v>0</v>
      </c>
      <c r="R167" s="25">
        <v>0.95592192375926799</v>
      </c>
      <c r="S167" s="23">
        <f t="shared" si="151"/>
        <v>-0.95592192375926799</v>
      </c>
      <c r="T167" s="23">
        <f t="shared" si="158"/>
        <v>0</v>
      </c>
      <c r="U167" s="28">
        <f>IFERROR(VLOOKUP(A167,#REF!,4,0),0)</f>
        <v>0</v>
      </c>
      <c r="V167" s="25">
        <f t="shared" si="159"/>
        <v>0</v>
      </c>
      <c r="W167" s="25">
        <v>0.95592192375926799</v>
      </c>
      <c r="X167" s="25">
        <f t="shared" si="144"/>
        <v>-0.95592192375926799</v>
      </c>
      <c r="Y167" s="25">
        <f t="shared" si="160"/>
        <v>0</v>
      </c>
      <c r="Z167" s="28">
        <f>IFERROR(VLOOKUP(A167,#REF!,7,0),0)</f>
        <v>0</v>
      </c>
      <c r="AA167" s="28">
        <f>IFERROR(VLOOKUP(A167,#REF!,8,0),0)</f>
        <v>0</v>
      </c>
      <c r="AB167" s="28">
        <f>IFERROR(VLOOKUP(A167,#REF!,4,0),0)</f>
        <v>0</v>
      </c>
      <c r="AC167" s="28">
        <f>IFERROR(VLOOKUP(A167,#REF!,4,0),0)</f>
        <v>0</v>
      </c>
      <c r="AD167" s="28">
        <f>IFERROR(VLOOKUP(A167,#REF!,11,0),0)</f>
        <v>0</v>
      </c>
      <c r="AE167" s="28">
        <f t="shared" si="152"/>
        <v>0</v>
      </c>
      <c r="AF167" s="25">
        <f t="shared" si="146"/>
        <v>0</v>
      </c>
      <c r="AG167" s="235">
        <v>0.43121643497165529</v>
      </c>
      <c r="AH167" s="25">
        <f t="shared" si="147"/>
        <v>-0.43121643497165529</v>
      </c>
      <c r="AI167" s="29">
        <f t="shared" si="153"/>
        <v>0</v>
      </c>
      <c r="AJ167" s="29">
        <f>IFERROR((VLOOKUP(A167,#REF!,9,0)),0)</f>
        <v>0</v>
      </c>
      <c r="AK167" s="29">
        <f t="shared" si="154"/>
        <v>0</v>
      </c>
      <c r="AL167" s="25">
        <f t="shared" si="161"/>
        <v>0</v>
      </c>
      <c r="AM167" s="25">
        <v>0.35972912480012548</v>
      </c>
      <c r="AN167" s="25">
        <f t="shared" si="149"/>
        <v>-0.35972912480012548</v>
      </c>
      <c r="AO167" s="79">
        <f t="shared" si="140"/>
        <v>0</v>
      </c>
      <c r="AP167" s="122"/>
      <c r="AQ167" s="122"/>
      <c r="AR167" s="122"/>
    </row>
    <row r="168" spans="1:44" s="182" customFormat="1" ht="82.5" outlineLevel="1">
      <c r="A168" s="6" t="s">
        <v>343</v>
      </c>
      <c r="B168" s="274"/>
      <c r="C168" s="6" t="s">
        <v>281</v>
      </c>
      <c r="D168" s="7" t="s">
        <v>256</v>
      </c>
      <c r="E168" s="7" t="s">
        <v>295</v>
      </c>
      <c r="F168" s="7">
        <f>VLOOKUP(A168,Akt_apakšakt_pēcuzraudzība!A:F,6,0)</f>
        <v>5</v>
      </c>
      <c r="G168" s="183">
        <v>9414576</v>
      </c>
      <c r="H168" s="183"/>
      <c r="I168" s="183">
        <v>9414576</v>
      </c>
      <c r="J168" s="154">
        <v>184973.33538226873</v>
      </c>
      <c r="K168" s="154">
        <v>166426.20133066969</v>
      </c>
      <c r="L168" s="154">
        <v>166426.20133066969</v>
      </c>
      <c r="M168" s="154">
        <v>184973.33538226873</v>
      </c>
      <c r="N168" s="155">
        <f t="shared" si="150"/>
        <v>9581002.2013306692</v>
      </c>
      <c r="O168" s="156">
        <f t="shared" si="156"/>
        <v>1.0176775036210519</v>
      </c>
      <c r="P168" s="48">
        <f>IFERROR(VLOOKUP(A168,#REF!,4,0),0)</f>
        <v>0</v>
      </c>
      <c r="Q168" s="23">
        <f t="shared" si="157"/>
        <v>0</v>
      </c>
      <c r="R168" s="25">
        <v>1.0144425410129994</v>
      </c>
      <c r="S168" s="23">
        <f t="shared" si="151"/>
        <v>-1.0144425410129994</v>
      </c>
      <c r="T168" s="23">
        <f t="shared" si="158"/>
        <v>0</v>
      </c>
      <c r="U168" s="28">
        <f>IFERROR(VLOOKUP(A168,#REF!,4,0),0)</f>
        <v>0</v>
      </c>
      <c r="V168" s="25">
        <f t="shared" si="159"/>
        <v>0</v>
      </c>
      <c r="W168" s="25">
        <v>1.0144425410129994</v>
      </c>
      <c r="X168" s="25">
        <f>V168-W168</f>
        <v>-1.0144425410129994</v>
      </c>
      <c r="Y168" s="25">
        <f t="shared" si="160"/>
        <v>0</v>
      </c>
      <c r="Z168" s="28">
        <f>IFERROR(VLOOKUP(A168,#REF!,7,0),0)</f>
        <v>0</v>
      </c>
      <c r="AA168" s="28">
        <f>IFERROR(VLOOKUP(A168,#REF!,8,0),0)</f>
        <v>0</v>
      </c>
      <c r="AB168" s="28">
        <f>IFERROR(VLOOKUP(A168,#REF!,4,0),0)</f>
        <v>0</v>
      </c>
      <c r="AC168" s="28">
        <f>IFERROR(VLOOKUP(A168,#REF!,4,0),0)</f>
        <v>0</v>
      </c>
      <c r="AD168" s="28">
        <f>IFERROR(VLOOKUP(A168,#REF!,11,0),0)</f>
        <v>0</v>
      </c>
      <c r="AE168" s="28">
        <f t="shared" si="152"/>
        <v>0</v>
      </c>
      <c r="AF168" s="25">
        <f t="shared" si="146"/>
        <v>0</v>
      </c>
      <c r="AG168" s="235">
        <v>0.99005230081524653</v>
      </c>
      <c r="AH168" s="25">
        <f t="shared" si="147"/>
        <v>-0.99005230081524653</v>
      </c>
      <c r="AI168" s="29">
        <f t="shared" si="153"/>
        <v>0</v>
      </c>
      <c r="AJ168" s="29">
        <f>IFERROR((VLOOKUP(A168,#REF!,9,0)),0)</f>
        <v>0</v>
      </c>
      <c r="AK168" s="29">
        <f t="shared" si="154"/>
        <v>0</v>
      </c>
      <c r="AL168" s="25">
        <f t="shared" si="161"/>
        <v>0</v>
      </c>
      <c r="AM168" s="25">
        <v>0.78816554670120031</v>
      </c>
      <c r="AN168" s="25">
        <f t="shared" si="149"/>
        <v>-0.78816554670120031</v>
      </c>
      <c r="AO168" s="79">
        <f t="shared" ref="AO168:AO178" si="162">IFERROR((AE168/N168),0)</f>
        <v>0</v>
      </c>
      <c r="AP168" s="122"/>
      <c r="AQ168" s="122"/>
      <c r="AR168" s="122"/>
    </row>
    <row r="169" spans="1:44" s="182" customFormat="1" ht="99" outlineLevel="1">
      <c r="A169" s="6" t="s">
        <v>432</v>
      </c>
      <c r="B169" s="267" t="s">
        <v>625</v>
      </c>
      <c r="C169" s="6" t="s">
        <v>330</v>
      </c>
      <c r="D169" s="7" t="s">
        <v>256</v>
      </c>
      <c r="E169" s="7" t="s">
        <v>246</v>
      </c>
      <c r="F169" s="7">
        <f>VLOOKUP(A169,Akt_apakšakt_pēcuzraudzība!A:F,6,0)</f>
        <v>5</v>
      </c>
      <c r="G169" s="183">
        <v>84448883</v>
      </c>
      <c r="H169" s="183"/>
      <c r="I169" s="183">
        <v>84448883</v>
      </c>
      <c r="J169" s="154">
        <v>0</v>
      </c>
      <c r="K169" s="154">
        <v>0</v>
      </c>
      <c r="L169" s="154"/>
      <c r="M169" s="154"/>
      <c r="N169" s="155">
        <f t="shared" si="150"/>
        <v>84448883</v>
      </c>
      <c r="O169" s="156">
        <f t="shared" si="156"/>
        <v>1</v>
      </c>
      <c r="P169" s="48">
        <f>IFERROR(VLOOKUP(A169,#REF!,4,0),0)</f>
        <v>0</v>
      </c>
      <c r="Q169" s="23">
        <f t="shared" si="157"/>
        <v>0</v>
      </c>
      <c r="R169" s="25">
        <v>0.88843443471004813</v>
      </c>
      <c r="S169" s="23">
        <f t="shared" si="151"/>
        <v>-0.88843443471004813</v>
      </c>
      <c r="T169" s="23">
        <f t="shared" si="158"/>
        <v>0</v>
      </c>
      <c r="U169" s="28">
        <f>IFERROR(VLOOKUP(A169,#REF!,4,0),0)</f>
        <v>0</v>
      </c>
      <c r="V169" s="25">
        <f t="shared" si="159"/>
        <v>0</v>
      </c>
      <c r="W169" s="25">
        <v>0.88736935798191674</v>
      </c>
      <c r="X169" s="25">
        <f t="shared" si="144"/>
        <v>-0.88736935798191674</v>
      </c>
      <c r="Y169" s="25">
        <f t="shared" si="160"/>
        <v>0</v>
      </c>
      <c r="Z169" s="28">
        <f>IFERROR(VLOOKUP(A169,#REF!,7,0),0)</f>
        <v>0</v>
      </c>
      <c r="AA169" s="28">
        <f>IFERROR(VLOOKUP(A169,#REF!,8,0),0)</f>
        <v>0</v>
      </c>
      <c r="AB169" s="28">
        <f>IFERROR(VLOOKUP(A169,#REF!,4,0),0)</f>
        <v>0</v>
      </c>
      <c r="AC169" s="28">
        <f>IFERROR(VLOOKUP(A169,#REF!,4,0),0)</f>
        <v>0</v>
      </c>
      <c r="AD169" s="28">
        <f>IFERROR(VLOOKUP(A169,#REF!,11,0),0)</f>
        <v>0</v>
      </c>
      <c r="AE169" s="28">
        <f t="shared" si="152"/>
        <v>0</v>
      </c>
      <c r="AF169" s="25">
        <f t="shared" si="146"/>
        <v>0</v>
      </c>
      <c r="AG169" s="235">
        <v>0.68531135160189149</v>
      </c>
      <c r="AH169" s="25">
        <f t="shared" si="147"/>
        <v>-0.68531135160189149</v>
      </c>
      <c r="AI169" s="29">
        <f t="shared" si="153"/>
        <v>0</v>
      </c>
      <c r="AJ169" s="29">
        <f>IFERROR((VLOOKUP(A169,#REF!,9,0)),0)</f>
        <v>0</v>
      </c>
      <c r="AK169" s="29">
        <f t="shared" si="154"/>
        <v>0</v>
      </c>
      <c r="AL169" s="25">
        <f t="shared" si="161"/>
        <v>0</v>
      </c>
      <c r="AM169" s="25">
        <v>0.61503672511571295</v>
      </c>
      <c r="AN169" s="25">
        <f t="shared" si="149"/>
        <v>-0.61503672511571295</v>
      </c>
      <c r="AO169" s="79">
        <f t="shared" si="162"/>
        <v>0</v>
      </c>
      <c r="AP169" s="122"/>
      <c r="AQ169" s="122"/>
      <c r="AR169" s="122"/>
    </row>
    <row r="170" spans="1:44" s="182" customFormat="1" ht="82.5" outlineLevel="2">
      <c r="A170" s="6" t="s">
        <v>329</v>
      </c>
      <c r="B170" s="6"/>
      <c r="C170" s="6" t="s">
        <v>331</v>
      </c>
      <c r="D170" s="7" t="s">
        <v>256</v>
      </c>
      <c r="E170" s="7" t="s">
        <v>246</v>
      </c>
      <c r="F170" s="7" t="e">
        <f>VLOOKUP(A170,Akt_apakšakt_pēcuzraudzība!A:F,6,0)</f>
        <v>#N/A</v>
      </c>
      <c r="G170" s="158">
        <v>0</v>
      </c>
      <c r="H170" s="158"/>
      <c r="I170" s="158">
        <v>0</v>
      </c>
      <c r="J170" s="154">
        <v>0</v>
      </c>
      <c r="K170" s="154">
        <v>0</v>
      </c>
      <c r="L170" s="154"/>
      <c r="M170" s="154"/>
      <c r="N170" s="155">
        <f t="shared" si="150"/>
        <v>0</v>
      </c>
      <c r="O170" s="156">
        <v>0</v>
      </c>
      <c r="P170" s="48">
        <f>IFERROR(VLOOKUP(A170,#REF!,4,0),0)</f>
        <v>0</v>
      </c>
      <c r="Q170" s="23">
        <v>0</v>
      </c>
      <c r="R170" s="25">
        <v>0</v>
      </c>
      <c r="S170" s="23">
        <f t="shared" si="151"/>
        <v>0</v>
      </c>
      <c r="T170" s="23">
        <v>0</v>
      </c>
      <c r="U170" s="28">
        <f>IFERROR(VLOOKUP(A170,#REF!,4,0),0)</f>
        <v>0</v>
      </c>
      <c r="V170" s="25">
        <v>0</v>
      </c>
      <c r="W170" s="25">
        <v>0</v>
      </c>
      <c r="X170" s="25">
        <v>0</v>
      </c>
      <c r="Y170" s="25">
        <f>IF(N170=0,0,U170/N170)</f>
        <v>0</v>
      </c>
      <c r="Z170" s="28">
        <f>IFERROR(VLOOKUP(A170,#REF!,7,0),0)</f>
        <v>0</v>
      </c>
      <c r="AA170" s="28">
        <f>IFERROR(VLOOKUP(A170,#REF!,8,0),0)</f>
        <v>0</v>
      </c>
      <c r="AB170" s="28">
        <f>IFERROR(VLOOKUP(A170,#REF!,4,0),0)</f>
        <v>0</v>
      </c>
      <c r="AC170" s="28">
        <f>IFERROR(VLOOKUP(A170,#REF!,4,0),0)</f>
        <v>0</v>
      </c>
      <c r="AD170" s="28">
        <f>IFERROR(VLOOKUP(A170,#REF!,11,0),0)</f>
        <v>0</v>
      </c>
      <c r="AE170" s="28">
        <f t="shared" si="152"/>
        <v>0</v>
      </c>
      <c r="AF170" s="25">
        <f t="shared" si="146"/>
        <v>0</v>
      </c>
      <c r="AG170" s="235">
        <v>0</v>
      </c>
      <c r="AH170" s="25">
        <f t="shared" si="147"/>
        <v>0</v>
      </c>
      <c r="AI170" s="29">
        <f t="shared" si="153"/>
        <v>0</v>
      </c>
      <c r="AJ170" s="29">
        <f>IFERROR((VLOOKUP(A170,#REF!,9,0)),0)</f>
        <v>0</v>
      </c>
      <c r="AK170" s="29">
        <f t="shared" si="154"/>
        <v>0</v>
      </c>
      <c r="AL170" s="25">
        <v>0</v>
      </c>
      <c r="AM170" s="25">
        <v>0</v>
      </c>
      <c r="AN170" s="25">
        <v>0</v>
      </c>
      <c r="AO170" s="79">
        <f t="shared" si="162"/>
        <v>0</v>
      </c>
      <c r="AP170" s="122"/>
      <c r="AQ170" s="122"/>
      <c r="AR170" s="122"/>
    </row>
    <row r="171" spans="1:44" s="182" customFormat="1" ht="99" outlineLevel="1" collapsed="1">
      <c r="A171" s="6" t="s">
        <v>418</v>
      </c>
      <c r="B171" s="6"/>
      <c r="C171" s="6" t="s">
        <v>273</v>
      </c>
      <c r="D171" s="7" t="s">
        <v>256</v>
      </c>
      <c r="E171" s="7" t="s">
        <v>246</v>
      </c>
      <c r="F171" s="7">
        <f>VLOOKUP(A171,Akt_apakšakt_pēcuzraudzība!A:F,6,0)</f>
        <v>5</v>
      </c>
      <c r="G171" s="183">
        <v>29589667</v>
      </c>
      <c r="H171" s="183"/>
      <c r="I171" s="183">
        <v>29589667</v>
      </c>
      <c r="J171" s="154">
        <v>0</v>
      </c>
      <c r="K171" s="154">
        <v>0</v>
      </c>
      <c r="L171" s="154"/>
      <c r="M171" s="154"/>
      <c r="N171" s="155">
        <f t="shared" si="150"/>
        <v>29589667</v>
      </c>
      <c r="O171" s="156">
        <f>N171/I171</f>
        <v>1</v>
      </c>
      <c r="P171" s="48">
        <f>IFERROR(VLOOKUP(A171,#REF!,4,0),0)</f>
        <v>0</v>
      </c>
      <c r="Q171" s="23">
        <f>P171/I171</f>
        <v>0</v>
      </c>
      <c r="R171" s="25">
        <v>0.97246400238299402</v>
      </c>
      <c r="S171" s="23">
        <f t="shared" si="151"/>
        <v>-0.97246400238299402</v>
      </c>
      <c r="T171" s="23">
        <f>P171/N171</f>
        <v>0</v>
      </c>
      <c r="U171" s="28">
        <f>IFERROR(VLOOKUP(A171,#REF!,4,0),0)</f>
        <v>0</v>
      </c>
      <c r="V171" s="25">
        <f>U171/I171</f>
        <v>0</v>
      </c>
      <c r="W171" s="25">
        <v>0.97246400238299402</v>
      </c>
      <c r="X171" s="25">
        <f t="shared" si="144"/>
        <v>-0.97246400238299402</v>
      </c>
      <c r="Y171" s="25">
        <f>U171/N171</f>
        <v>0</v>
      </c>
      <c r="Z171" s="28">
        <f>IFERROR(VLOOKUP(A171,#REF!,7,0),0)</f>
        <v>0</v>
      </c>
      <c r="AA171" s="28">
        <f>IFERROR(VLOOKUP(A171,#REF!,8,0),0)</f>
        <v>0</v>
      </c>
      <c r="AB171" s="28">
        <f>IFERROR(VLOOKUP(A171,#REF!,4,0),0)</f>
        <v>0</v>
      </c>
      <c r="AC171" s="28">
        <f>IFERROR(VLOOKUP(A171,#REF!,4,0),0)</f>
        <v>0</v>
      </c>
      <c r="AD171" s="28">
        <f>IFERROR(VLOOKUP(A171,#REF!,11,0),0)</f>
        <v>0</v>
      </c>
      <c r="AE171" s="28">
        <f t="shared" si="152"/>
        <v>0</v>
      </c>
      <c r="AF171" s="25">
        <f t="shared" si="146"/>
        <v>0</v>
      </c>
      <c r="AG171" s="235">
        <v>0.93508552935049927</v>
      </c>
      <c r="AH171" s="25">
        <f t="shared" si="147"/>
        <v>-0.93508552935049927</v>
      </c>
      <c r="AI171" s="29">
        <f t="shared" si="153"/>
        <v>0</v>
      </c>
      <c r="AJ171" s="29">
        <f>IFERROR((VLOOKUP(A171,#REF!,9,0)),0)</f>
        <v>0</v>
      </c>
      <c r="AK171" s="29">
        <f t="shared" si="154"/>
        <v>0</v>
      </c>
      <c r="AL171" s="25">
        <f>AK171/I171</f>
        <v>0</v>
      </c>
      <c r="AM171" s="25">
        <v>0.91703740396943301</v>
      </c>
      <c r="AN171" s="25">
        <f t="shared" si="149"/>
        <v>-0.91703740396943301</v>
      </c>
      <c r="AO171" s="79">
        <f t="shared" si="162"/>
        <v>0</v>
      </c>
      <c r="AP171" s="122"/>
      <c r="AQ171" s="122"/>
      <c r="AR171" s="122"/>
    </row>
    <row r="172" spans="1:44" s="182" customFormat="1" ht="49.5" outlineLevel="2">
      <c r="A172" s="6" t="s">
        <v>71</v>
      </c>
      <c r="B172" s="6"/>
      <c r="C172" s="6" t="s">
        <v>232</v>
      </c>
      <c r="D172" s="7" t="s">
        <v>256</v>
      </c>
      <c r="E172" s="7" t="s">
        <v>246</v>
      </c>
      <c r="F172" s="7" t="e">
        <f>VLOOKUP(A172,Akt_apakšakt_pēcuzraudzība!A:F,6,0)</f>
        <v>#N/A</v>
      </c>
      <c r="G172" s="158">
        <v>0</v>
      </c>
      <c r="H172" s="158"/>
      <c r="I172" s="158">
        <v>0</v>
      </c>
      <c r="J172" s="154">
        <v>0</v>
      </c>
      <c r="K172" s="154">
        <v>0</v>
      </c>
      <c r="L172" s="154"/>
      <c r="M172" s="154"/>
      <c r="N172" s="155">
        <f t="shared" si="150"/>
        <v>0</v>
      </c>
      <c r="O172" s="156">
        <v>0</v>
      </c>
      <c r="P172" s="48">
        <f>IFERROR(VLOOKUP(A172,#REF!,4,0),0)</f>
        <v>0</v>
      </c>
      <c r="Q172" s="23">
        <v>0</v>
      </c>
      <c r="R172" s="25">
        <v>0</v>
      </c>
      <c r="S172" s="23">
        <f t="shared" si="151"/>
        <v>0</v>
      </c>
      <c r="T172" s="23">
        <v>0</v>
      </c>
      <c r="U172" s="28">
        <f>IFERROR(VLOOKUP(A172,#REF!,4,0),0)</f>
        <v>0</v>
      </c>
      <c r="V172" s="25">
        <v>0</v>
      </c>
      <c r="W172" s="25">
        <v>0</v>
      </c>
      <c r="X172" s="25">
        <v>0</v>
      </c>
      <c r="Y172" s="25">
        <f>IF(N172=0,0,U172/N172)</f>
        <v>0</v>
      </c>
      <c r="Z172" s="28">
        <f>IFERROR(VLOOKUP(A172,#REF!,7,0),0)</f>
        <v>0</v>
      </c>
      <c r="AA172" s="28">
        <f>IFERROR(VLOOKUP(A172,#REF!,8,0),0)</f>
        <v>0</v>
      </c>
      <c r="AB172" s="28">
        <f>IFERROR(VLOOKUP(A172,#REF!,4,0),0)</f>
        <v>0</v>
      </c>
      <c r="AC172" s="28">
        <f>IFERROR(VLOOKUP(A172,#REF!,4,0),0)</f>
        <v>0</v>
      </c>
      <c r="AD172" s="28">
        <f>IFERROR(VLOOKUP(A172,#REF!,11,0),0)</f>
        <v>0</v>
      </c>
      <c r="AE172" s="28">
        <f t="shared" si="152"/>
        <v>0</v>
      </c>
      <c r="AF172" s="25">
        <f t="shared" si="146"/>
        <v>0</v>
      </c>
      <c r="AG172" s="235">
        <v>0</v>
      </c>
      <c r="AH172" s="25">
        <f t="shared" si="147"/>
        <v>0</v>
      </c>
      <c r="AI172" s="29">
        <f t="shared" si="153"/>
        <v>0</v>
      </c>
      <c r="AJ172" s="29">
        <f>IFERROR((VLOOKUP(A172,#REF!,9,0)),0)</f>
        <v>0</v>
      </c>
      <c r="AK172" s="29">
        <f t="shared" si="154"/>
        <v>0</v>
      </c>
      <c r="AL172" s="25">
        <v>0</v>
      </c>
      <c r="AM172" s="25">
        <v>0</v>
      </c>
      <c r="AN172" s="25">
        <v>0</v>
      </c>
      <c r="AO172" s="79">
        <f t="shared" si="162"/>
        <v>0</v>
      </c>
      <c r="AP172" s="122"/>
      <c r="AQ172" s="122"/>
      <c r="AR172" s="122"/>
    </row>
    <row r="173" spans="1:44" s="182" customFormat="1" ht="99" outlineLevel="2">
      <c r="A173" s="6" t="s">
        <v>72</v>
      </c>
      <c r="B173" s="6"/>
      <c r="C173" s="6" t="s">
        <v>233</v>
      </c>
      <c r="D173" s="7" t="s">
        <v>256</v>
      </c>
      <c r="E173" s="7" t="s">
        <v>246</v>
      </c>
      <c r="F173" s="7" t="e">
        <f>VLOOKUP(A173,Akt_apakšakt_pēcuzraudzība!A:F,6,0)</f>
        <v>#N/A</v>
      </c>
      <c r="G173" s="158">
        <v>0</v>
      </c>
      <c r="H173" s="158"/>
      <c r="I173" s="158">
        <v>0</v>
      </c>
      <c r="J173" s="154">
        <v>0</v>
      </c>
      <c r="K173" s="154">
        <v>0</v>
      </c>
      <c r="L173" s="154"/>
      <c r="M173" s="154"/>
      <c r="N173" s="155">
        <f t="shared" si="150"/>
        <v>0</v>
      </c>
      <c r="O173" s="156">
        <v>0</v>
      </c>
      <c r="P173" s="48">
        <f>IFERROR(VLOOKUP(A173,#REF!,4,0),0)</f>
        <v>0</v>
      </c>
      <c r="Q173" s="23">
        <v>0</v>
      </c>
      <c r="R173" s="25">
        <v>0</v>
      </c>
      <c r="S173" s="23">
        <f t="shared" si="151"/>
        <v>0</v>
      </c>
      <c r="T173" s="23">
        <v>0</v>
      </c>
      <c r="U173" s="28">
        <f>IFERROR(VLOOKUP(A173,#REF!,4,0),0)</f>
        <v>0</v>
      </c>
      <c r="V173" s="25">
        <v>0</v>
      </c>
      <c r="W173" s="25">
        <v>0</v>
      </c>
      <c r="X173" s="25">
        <v>0</v>
      </c>
      <c r="Y173" s="25">
        <f>IF(N173=0,0,U173/N173)</f>
        <v>0</v>
      </c>
      <c r="Z173" s="28">
        <f>IFERROR(VLOOKUP(A173,#REF!,7,0),0)</f>
        <v>0</v>
      </c>
      <c r="AA173" s="28">
        <f>IFERROR(VLOOKUP(A173,#REF!,8,0),0)</f>
        <v>0</v>
      </c>
      <c r="AB173" s="28">
        <f>IFERROR(VLOOKUP(A173,#REF!,4,0),0)</f>
        <v>0</v>
      </c>
      <c r="AC173" s="28">
        <f>IFERROR(VLOOKUP(A173,#REF!,4,0),0)</f>
        <v>0</v>
      </c>
      <c r="AD173" s="28">
        <f>IFERROR(VLOOKUP(A173,#REF!,11,0),0)</f>
        <v>0</v>
      </c>
      <c r="AE173" s="28">
        <f t="shared" si="152"/>
        <v>0</v>
      </c>
      <c r="AF173" s="25">
        <f t="shared" si="146"/>
        <v>0</v>
      </c>
      <c r="AG173" s="235">
        <v>0</v>
      </c>
      <c r="AH173" s="25">
        <f t="shared" si="147"/>
        <v>0</v>
      </c>
      <c r="AI173" s="29">
        <f t="shared" si="153"/>
        <v>0</v>
      </c>
      <c r="AJ173" s="29">
        <f>IFERROR((VLOOKUP(A173,#REF!,9,0)),0)</f>
        <v>0</v>
      </c>
      <c r="AK173" s="29">
        <f t="shared" si="154"/>
        <v>0</v>
      </c>
      <c r="AL173" s="25">
        <v>0</v>
      </c>
      <c r="AM173" s="25">
        <v>0</v>
      </c>
      <c r="AN173" s="25">
        <v>0</v>
      </c>
      <c r="AO173" s="79">
        <f t="shared" si="162"/>
        <v>0</v>
      </c>
      <c r="AP173" s="122"/>
      <c r="AQ173" s="122"/>
      <c r="AR173" s="122"/>
    </row>
    <row r="174" spans="1:44" s="182" customFormat="1" ht="115.5" outlineLevel="1" collapsed="1">
      <c r="A174" s="6" t="s">
        <v>410</v>
      </c>
      <c r="B174" s="267" t="s">
        <v>625</v>
      </c>
      <c r="C174" s="6" t="s">
        <v>314</v>
      </c>
      <c r="D174" s="7" t="s">
        <v>254</v>
      </c>
      <c r="E174" s="7" t="s">
        <v>295</v>
      </c>
      <c r="F174" s="7">
        <f>VLOOKUP(A174,Akt_apakšakt_pēcuzraudzība!A:F,6,0)</f>
        <v>5</v>
      </c>
      <c r="G174" s="183">
        <v>249063452</v>
      </c>
      <c r="H174" s="195"/>
      <c r="I174" s="183">
        <v>249063452</v>
      </c>
      <c r="J174" s="154">
        <v>3023906</v>
      </c>
      <c r="K174" s="154">
        <v>3023906</v>
      </c>
      <c r="L174" s="154">
        <v>3023906</v>
      </c>
      <c r="M174" s="154">
        <v>3023906</v>
      </c>
      <c r="N174" s="155">
        <f t="shared" si="150"/>
        <v>252087358</v>
      </c>
      <c r="O174" s="156">
        <f>N174/I174</f>
        <v>1.0121411069176058</v>
      </c>
      <c r="P174" s="48">
        <f>IFERROR(VLOOKUP(A174,#REF!,4,0),0)</f>
        <v>0</v>
      </c>
      <c r="Q174" s="23">
        <f>P174/I174</f>
        <v>0</v>
      </c>
      <c r="R174" s="25">
        <v>1.0087689560329389</v>
      </c>
      <c r="S174" s="23">
        <f t="shared" si="151"/>
        <v>-1.0087689560329389</v>
      </c>
      <c r="T174" s="23">
        <f>P174/N174</f>
        <v>0</v>
      </c>
      <c r="U174" s="28">
        <f>IFERROR(VLOOKUP(A174,#REF!,4,0),0)</f>
        <v>0</v>
      </c>
      <c r="V174" s="25">
        <f>U174/I174</f>
        <v>0</v>
      </c>
      <c r="W174" s="25">
        <v>1.0087689560329389</v>
      </c>
      <c r="X174" s="25">
        <f t="shared" si="144"/>
        <v>-1.0087689560329389</v>
      </c>
      <c r="Y174" s="25">
        <f>U174/N174</f>
        <v>0</v>
      </c>
      <c r="Z174" s="28">
        <f>IFERROR(VLOOKUP(A174,#REF!,7,0),0)</f>
        <v>0</v>
      </c>
      <c r="AA174" s="28">
        <f>IFERROR(VLOOKUP(A174,#REF!,8,0),0)</f>
        <v>0</v>
      </c>
      <c r="AB174" s="28">
        <f>IFERROR(VLOOKUP(A174,#REF!,4,0),0)</f>
        <v>0</v>
      </c>
      <c r="AC174" s="28">
        <f>IFERROR(VLOOKUP(A174,#REF!,4,0),0)</f>
        <v>0</v>
      </c>
      <c r="AD174" s="28">
        <f>IFERROR(VLOOKUP(A174,#REF!,11,0),0)</f>
        <v>0</v>
      </c>
      <c r="AE174" s="28">
        <f t="shared" si="152"/>
        <v>0</v>
      </c>
      <c r="AF174" s="25">
        <f t="shared" si="146"/>
        <v>0</v>
      </c>
      <c r="AG174" s="235">
        <v>0.96368738886667327</v>
      </c>
      <c r="AH174" s="25">
        <f t="shared" si="147"/>
        <v>-0.96368738886667327</v>
      </c>
      <c r="AI174" s="29">
        <f t="shared" si="153"/>
        <v>0</v>
      </c>
      <c r="AJ174" s="29">
        <f>IFERROR((VLOOKUP(A174,#REF!,9,0)),0)</f>
        <v>0</v>
      </c>
      <c r="AK174" s="29">
        <f t="shared" si="154"/>
        <v>0</v>
      </c>
      <c r="AL174" s="25">
        <f>AK174/I174</f>
        <v>0</v>
      </c>
      <c r="AM174" s="25">
        <v>0.95609696869535077</v>
      </c>
      <c r="AN174" s="25">
        <f t="shared" si="149"/>
        <v>-0.95609696869535077</v>
      </c>
      <c r="AO174" s="79">
        <f t="shared" si="162"/>
        <v>0</v>
      </c>
      <c r="AP174" s="122"/>
      <c r="AQ174" s="122"/>
      <c r="AR174" s="122"/>
    </row>
    <row r="175" spans="1:44" s="182" customFormat="1" ht="49.5" outlineLevel="1">
      <c r="A175" s="6" t="s">
        <v>74</v>
      </c>
      <c r="B175" s="267"/>
      <c r="C175" s="6" t="s">
        <v>236</v>
      </c>
      <c r="D175" s="7" t="s">
        <v>254</v>
      </c>
      <c r="E175" s="7" t="s">
        <v>295</v>
      </c>
      <c r="F175" s="7">
        <f>VLOOKUP(A175,Akt_apakšakt_pēcuzraudzība!A:F,6,0)</f>
        <v>5</v>
      </c>
      <c r="G175" s="183">
        <v>10000000</v>
      </c>
      <c r="H175" s="183"/>
      <c r="I175" s="183">
        <v>10000000</v>
      </c>
      <c r="J175" s="154">
        <v>0</v>
      </c>
      <c r="K175" s="154">
        <v>0</v>
      </c>
      <c r="L175" s="154"/>
      <c r="M175" s="154"/>
      <c r="N175" s="155">
        <f t="shared" si="150"/>
        <v>10000000</v>
      </c>
      <c r="O175" s="156">
        <f>N175/I175</f>
        <v>1</v>
      </c>
      <c r="P175" s="48">
        <f>IFERROR(VLOOKUP(A175,#REF!,4,0),0)</f>
        <v>0</v>
      </c>
      <c r="Q175" s="23">
        <f>P175/I175</f>
        <v>0</v>
      </c>
      <c r="R175" s="25">
        <v>0.99892893999999999</v>
      </c>
      <c r="S175" s="23">
        <f t="shared" si="151"/>
        <v>-0.99892893999999999</v>
      </c>
      <c r="T175" s="23">
        <f>P175/N175</f>
        <v>0</v>
      </c>
      <c r="U175" s="28">
        <f>IFERROR(VLOOKUP(A175,#REF!,4,0),0)</f>
        <v>0</v>
      </c>
      <c r="V175" s="25">
        <f>U175/I175</f>
        <v>0</v>
      </c>
      <c r="W175" s="25">
        <v>0.99892893999999999</v>
      </c>
      <c r="X175" s="25">
        <f t="shared" si="144"/>
        <v>-0.99892893999999999</v>
      </c>
      <c r="Y175" s="25">
        <f>U175/N175</f>
        <v>0</v>
      </c>
      <c r="Z175" s="28">
        <f>IFERROR(VLOOKUP(A175,#REF!,7,0),0)</f>
        <v>0</v>
      </c>
      <c r="AA175" s="28">
        <f>IFERROR(VLOOKUP(A175,#REF!,8,0),0)</f>
        <v>0</v>
      </c>
      <c r="AB175" s="28">
        <f>IFERROR(VLOOKUP(A175,#REF!,4,0),0)</f>
        <v>0</v>
      </c>
      <c r="AC175" s="28">
        <f>IFERROR(VLOOKUP(A175,#REF!,4,0),0)</f>
        <v>0</v>
      </c>
      <c r="AD175" s="28">
        <f>IFERROR(VLOOKUP(A175,#REF!,11,0),0)</f>
        <v>0</v>
      </c>
      <c r="AE175" s="28">
        <f t="shared" si="152"/>
        <v>0</v>
      </c>
      <c r="AF175" s="25">
        <f t="shared" si="146"/>
        <v>0</v>
      </c>
      <c r="AG175" s="235">
        <v>0.98754931000000012</v>
      </c>
      <c r="AH175" s="25">
        <f t="shared" si="147"/>
        <v>-0.98754931000000012</v>
      </c>
      <c r="AI175" s="29">
        <f t="shared" si="153"/>
        <v>0</v>
      </c>
      <c r="AJ175" s="29">
        <f>IFERROR((VLOOKUP(A175,#REF!,9,0)),0)</f>
        <v>0</v>
      </c>
      <c r="AK175" s="29">
        <f t="shared" si="154"/>
        <v>0</v>
      </c>
      <c r="AL175" s="25">
        <f>AK175/I175</f>
        <v>0</v>
      </c>
      <c r="AM175" s="25">
        <v>0.49714449700000007</v>
      </c>
      <c r="AN175" s="25">
        <f t="shared" si="149"/>
        <v>-0.49714449700000007</v>
      </c>
      <c r="AO175" s="79">
        <f t="shared" si="162"/>
        <v>0</v>
      </c>
      <c r="AP175" s="122"/>
      <c r="AQ175" s="122"/>
      <c r="AR175" s="122"/>
    </row>
    <row r="176" spans="1:44" s="182" customFormat="1" ht="66" outlineLevel="1">
      <c r="A176" s="6" t="s">
        <v>380</v>
      </c>
      <c r="B176" s="267" t="s">
        <v>625</v>
      </c>
      <c r="C176" s="6" t="s">
        <v>238</v>
      </c>
      <c r="D176" s="7" t="s">
        <v>254</v>
      </c>
      <c r="E176" s="7" t="s">
        <v>295</v>
      </c>
      <c r="F176" s="7">
        <f>VLOOKUP(A176,Akt_apakšakt_pēcuzraudzība!A:F,6,0)</f>
        <v>5</v>
      </c>
      <c r="G176" s="158">
        <v>15442655</v>
      </c>
      <c r="H176" s="158"/>
      <c r="I176" s="158">
        <v>15442655</v>
      </c>
      <c r="J176" s="154">
        <v>8479052</v>
      </c>
      <c r="K176" s="154">
        <v>8479052</v>
      </c>
      <c r="L176" s="154">
        <v>8479052</v>
      </c>
      <c r="M176" s="154">
        <v>8479052</v>
      </c>
      <c r="N176" s="155">
        <f t="shared" si="150"/>
        <v>23921707</v>
      </c>
      <c r="O176" s="156">
        <f>N176/I176</f>
        <v>1.5490669836242537</v>
      </c>
      <c r="P176" s="48">
        <f>IFERROR(VLOOKUP(A176,#REF!,4,0),0)</f>
        <v>0</v>
      </c>
      <c r="Q176" s="23">
        <f>P176/I176</f>
        <v>0</v>
      </c>
      <c r="R176" s="25">
        <v>1.5170080649991857</v>
      </c>
      <c r="S176" s="23">
        <f t="shared" si="151"/>
        <v>-1.5170080649991857</v>
      </c>
      <c r="T176" s="23">
        <f>P176/N176</f>
        <v>0</v>
      </c>
      <c r="U176" s="28">
        <f>IFERROR(VLOOKUP(A176,#REF!,4,0),0)</f>
        <v>0</v>
      </c>
      <c r="V176" s="25">
        <f>U176/I176</f>
        <v>0</v>
      </c>
      <c r="W176" s="25">
        <v>1.5170080649991857</v>
      </c>
      <c r="X176" s="25">
        <f t="shared" si="144"/>
        <v>-1.5170080649991857</v>
      </c>
      <c r="Y176" s="25">
        <f>U176/N176</f>
        <v>0</v>
      </c>
      <c r="Z176" s="28">
        <f>IFERROR(VLOOKUP(A176,#REF!,7,0),0)</f>
        <v>0</v>
      </c>
      <c r="AA176" s="28">
        <f>IFERROR(VLOOKUP(A176,#REF!,8,0),0)</f>
        <v>0</v>
      </c>
      <c r="AB176" s="28">
        <f>IFERROR(VLOOKUP(A176,#REF!,4,0),0)</f>
        <v>0</v>
      </c>
      <c r="AC176" s="28">
        <f>IFERROR(VLOOKUP(A176,#REF!,4,0),0)</f>
        <v>0</v>
      </c>
      <c r="AD176" s="28">
        <f>IFERROR(VLOOKUP(A176,#REF!,11,0),0)</f>
        <v>0</v>
      </c>
      <c r="AE176" s="28">
        <f t="shared" si="152"/>
        <v>0</v>
      </c>
      <c r="AF176" s="25">
        <f t="shared" si="146"/>
        <v>0</v>
      </c>
      <c r="AG176" s="235">
        <v>1.3866345664006612</v>
      </c>
      <c r="AH176" s="25">
        <f t="shared" si="147"/>
        <v>-1.3866345664006612</v>
      </c>
      <c r="AI176" s="29">
        <f t="shared" si="153"/>
        <v>0</v>
      </c>
      <c r="AJ176" s="29">
        <f>IFERROR((VLOOKUP(A176,#REF!,9,0)),0)</f>
        <v>0</v>
      </c>
      <c r="AK176" s="29">
        <f t="shared" si="154"/>
        <v>0</v>
      </c>
      <c r="AL176" s="25">
        <f>AK176/I176</f>
        <v>0</v>
      </c>
      <c r="AM176" s="25">
        <v>1.2733600854257252</v>
      </c>
      <c r="AN176" s="25">
        <f>AL176-AM176</f>
        <v>-1.2733600854257252</v>
      </c>
      <c r="AO176" s="79">
        <f t="shared" si="162"/>
        <v>0</v>
      </c>
      <c r="AP176" s="122"/>
      <c r="AQ176" s="122"/>
      <c r="AR176" s="122"/>
    </row>
    <row r="177" spans="1:41" s="182" customFormat="1" ht="49.5" outlineLevel="1">
      <c r="A177" s="6" t="s">
        <v>348</v>
      </c>
      <c r="B177" s="360" t="s">
        <v>441</v>
      </c>
      <c r="C177" s="6" t="s">
        <v>241</v>
      </c>
      <c r="D177" s="7" t="s">
        <v>254</v>
      </c>
      <c r="E177" s="7" t="s">
        <v>251</v>
      </c>
      <c r="F177" s="7">
        <f>VLOOKUP(A177,Akt_apakšakt_pēcuzraudzība!A:F,6,0)</f>
        <v>0</v>
      </c>
      <c r="G177" s="183">
        <v>57610045</v>
      </c>
      <c r="H177" s="183"/>
      <c r="I177" s="183">
        <v>57610045</v>
      </c>
      <c r="J177" s="154">
        <v>0</v>
      </c>
      <c r="K177" s="154">
        <v>0</v>
      </c>
      <c r="L177" s="154"/>
      <c r="M177" s="154"/>
      <c r="N177" s="155">
        <f t="shared" si="150"/>
        <v>57610045</v>
      </c>
      <c r="O177" s="167">
        <f>N177/I177</f>
        <v>1</v>
      </c>
      <c r="P177" s="48">
        <f>IFERROR(VLOOKUP(A177,#REF!,4,0),0)</f>
        <v>0</v>
      </c>
      <c r="Q177" s="25">
        <f>P177/I177</f>
        <v>0</v>
      </c>
      <c r="R177" s="25">
        <v>0.99544208549047308</v>
      </c>
      <c r="S177" s="25">
        <f t="shared" si="151"/>
        <v>-0.99544208549047308</v>
      </c>
      <c r="T177" s="25">
        <f>P177/N177</f>
        <v>0</v>
      </c>
      <c r="U177" s="28">
        <f>IFERROR(VLOOKUP(A177,#REF!,4,0),0)</f>
        <v>0</v>
      </c>
      <c r="V177" s="25">
        <f>U177/I177</f>
        <v>0</v>
      </c>
      <c r="W177" s="25">
        <v>0.99544208549047308</v>
      </c>
      <c r="X177" s="25">
        <f t="shared" si="144"/>
        <v>-0.99544208549047308</v>
      </c>
      <c r="Y177" s="25">
        <f>U177/N177</f>
        <v>0</v>
      </c>
      <c r="Z177" s="28">
        <f>IFERROR(VLOOKUP(A177,#REF!,7,0),0)</f>
        <v>0</v>
      </c>
      <c r="AA177" s="28">
        <f>IFERROR(VLOOKUP(A177,#REF!,8,0),0)</f>
        <v>0</v>
      </c>
      <c r="AB177" s="28">
        <f>IFERROR(VLOOKUP(A177,#REF!,4,0),0)</f>
        <v>0</v>
      </c>
      <c r="AC177" s="28">
        <f>IFERROR(VLOOKUP(A177,#REF!,4,0),0)</f>
        <v>0</v>
      </c>
      <c r="AD177" s="28">
        <f>IFERROR(VLOOKUP(A177,#REF!,11,0),0)</f>
        <v>0</v>
      </c>
      <c r="AE177" s="28">
        <f t="shared" si="152"/>
        <v>0</v>
      </c>
      <c r="AF177" s="25">
        <f t="shared" si="146"/>
        <v>0</v>
      </c>
      <c r="AG177" s="235">
        <v>0.90707266918468987</v>
      </c>
      <c r="AH177" s="25">
        <f t="shared" si="147"/>
        <v>-0.90707266918468987</v>
      </c>
      <c r="AI177" s="29">
        <f t="shared" si="153"/>
        <v>0</v>
      </c>
      <c r="AJ177" s="29">
        <f>IFERROR((VLOOKUP(A177,#REF!,9,0)),0)</f>
        <v>0</v>
      </c>
      <c r="AK177" s="29">
        <f t="shared" si="154"/>
        <v>0</v>
      </c>
      <c r="AL177" s="25">
        <f>AK177/I177</f>
        <v>0</v>
      </c>
      <c r="AM177" s="25">
        <v>0.82373325658745788</v>
      </c>
      <c r="AN177" s="32">
        <f t="shared" si="149"/>
        <v>-0.82373325658745788</v>
      </c>
      <c r="AO177" s="79">
        <f t="shared" si="162"/>
        <v>0</v>
      </c>
    </row>
    <row r="178" spans="1:41" s="182" customFormat="1" ht="49.5" outlineLevel="1">
      <c r="A178" s="6" t="s">
        <v>350</v>
      </c>
      <c r="B178" s="360" t="s">
        <v>441</v>
      </c>
      <c r="C178" s="6" t="s">
        <v>243</v>
      </c>
      <c r="D178" s="7" t="s">
        <v>256</v>
      </c>
      <c r="E178" s="7" t="s">
        <v>251</v>
      </c>
      <c r="F178" s="7">
        <f>VLOOKUP(A178,Akt_apakšakt_pēcuzraudzība!A:F,6,0)</f>
        <v>0</v>
      </c>
      <c r="G178" s="183">
        <v>12200000</v>
      </c>
      <c r="H178" s="183"/>
      <c r="I178" s="183">
        <v>12200000</v>
      </c>
      <c r="J178" s="154">
        <v>0</v>
      </c>
      <c r="K178" s="154">
        <v>0</v>
      </c>
      <c r="L178" s="154"/>
      <c r="M178" s="154"/>
      <c r="N178" s="155">
        <f t="shared" si="150"/>
        <v>12200000</v>
      </c>
      <c r="O178" s="167">
        <f>N178/I178</f>
        <v>1</v>
      </c>
      <c r="P178" s="48">
        <f>IFERROR(VLOOKUP(A178,#REF!,4,0),0)</f>
        <v>0</v>
      </c>
      <c r="Q178" s="25">
        <f>P178/I178</f>
        <v>0</v>
      </c>
      <c r="R178" s="25">
        <v>0.98425737049180329</v>
      </c>
      <c r="S178" s="25">
        <f t="shared" si="151"/>
        <v>-0.98425737049180329</v>
      </c>
      <c r="T178" s="25">
        <f>P178/N178</f>
        <v>0</v>
      </c>
      <c r="U178" s="28">
        <f>IFERROR(VLOOKUP(A178,#REF!,4,0),0)</f>
        <v>0</v>
      </c>
      <c r="V178" s="25">
        <f>U178/I178</f>
        <v>0</v>
      </c>
      <c r="W178" s="25">
        <v>0.98425737049180329</v>
      </c>
      <c r="X178" s="25">
        <f t="shared" si="144"/>
        <v>-0.98425737049180329</v>
      </c>
      <c r="Y178" s="25">
        <f>U178/N178</f>
        <v>0</v>
      </c>
      <c r="Z178" s="28">
        <f>IFERROR(VLOOKUP(A178,#REF!,7,0),0)</f>
        <v>0</v>
      </c>
      <c r="AA178" s="28">
        <f>IFERROR(VLOOKUP(A178,#REF!,8,0),0)</f>
        <v>0</v>
      </c>
      <c r="AB178" s="28">
        <f>IFERROR(VLOOKUP(A178,#REF!,4,0),0)</f>
        <v>0</v>
      </c>
      <c r="AC178" s="28">
        <f>IFERROR(VLOOKUP(A178,#REF!,4,0),0)</f>
        <v>0</v>
      </c>
      <c r="AD178" s="28">
        <f>IFERROR(VLOOKUP(A178,#REF!,11,0),0)</f>
        <v>0</v>
      </c>
      <c r="AE178" s="28">
        <f t="shared" si="152"/>
        <v>0</v>
      </c>
      <c r="AF178" s="25">
        <f t="shared" si="146"/>
        <v>0</v>
      </c>
      <c r="AG178" s="235">
        <v>0.87344239098360643</v>
      </c>
      <c r="AH178" s="25">
        <f t="shared" si="147"/>
        <v>-0.87344239098360643</v>
      </c>
      <c r="AI178" s="29">
        <f t="shared" si="153"/>
        <v>0</v>
      </c>
      <c r="AJ178" s="29">
        <f>IFERROR((VLOOKUP(A178,#REF!,9,0)),0)</f>
        <v>0</v>
      </c>
      <c r="AK178" s="29">
        <f t="shared" si="154"/>
        <v>0</v>
      </c>
      <c r="AL178" s="25">
        <f>AK178/I178</f>
        <v>0</v>
      </c>
      <c r="AM178" s="25">
        <v>0.78197959344262291</v>
      </c>
      <c r="AN178" s="32">
        <f t="shared" si="149"/>
        <v>-0.78197959344262291</v>
      </c>
      <c r="AO178" s="79">
        <f t="shared" si="162"/>
        <v>0</v>
      </c>
    </row>
    <row r="179" spans="1:41" ht="23.25" customHeight="1">
      <c r="A179" s="568" t="s">
        <v>326</v>
      </c>
      <c r="B179" s="568"/>
      <c r="C179" s="568"/>
      <c r="D179" s="568"/>
      <c r="E179" s="568"/>
      <c r="F179" s="268"/>
      <c r="G179" s="166"/>
      <c r="H179" s="166"/>
      <c r="I179" s="160"/>
      <c r="J179" s="160"/>
      <c r="K179" s="160"/>
      <c r="L179" s="160"/>
      <c r="M179" s="160"/>
      <c r="N179" s="160"/>
      <c r="O179" s="160"/>
      <c r="P179" s="186"/>
      <c r="Q179" s="163"/>
      <c r="R179" s="163"/>
      <c r="S179" s="161"/>
      <c r="T179" s="163"/>
      <c r="U179" s="168"/>
      <c r="V179" s="163"/>
      <c r="W179" s="163"/>
      <c r="X179" s="161"/>
      <c r="Y179" s="163"/>
      <c r="Z179" s="168"/>
      <c r="AA179" s="168"/>
      <c r="AB179" s="168"/>
      <c r="AC179" s="168"/>
      <c r="AD179" s="168"/>
      <c r="AE179" s="168"/>
      <c r="AF179" s="168"/>
      <c r="AG179" s="168"/>
      <c r="AH179" s="162"/>
      <c r="AI179" s="168"/>
      <c r="AJ179" s="168"/>
      <c r="AK179" s="187"/>
      <c r="AL179" s="163"/>
      <c r="AM179" s="163"/>
      <c r="AN179" s="161"/>
      <c r="AO179" s="163"/>
    </row>
    <row r="180" spans="1:41">
      <c r="G180" s="176"/>
      <c r="H180" s="176"/>
      <c r="I180" s="196">
        <f>SUBTOTAL(9,I18:I178)</f>
        <v>11728853834</v>
      </c>
      <c r="J180" s="196"/>
      <c r="K180" s="196"/>
      <c r="L180" s="196"/>
      <c r="M180" s="196"/>
      <c r="N180" s="196"/>
      <c r="O180" s="196"/>
      <c r="P180" s="196">
        <f>SUBTOTAL(9,P18:P178)</f>
        <v>295030772</v>
      </c>
      <c r="Q180" s="197"/>
      <c r="R180" s="197"/>
      <c r="S180" s="278"/>
      <c r="T180" s="197"/>
      <c r="U180" s="196">
        <f>SUBTOTAL(9,U18:U178)</f>
        <v>295030774</v>
      </c>
      <c r="V180" s="197"/>
      <c r="W180" s="197"/>
      <c r="X180" s="289"/>
      <c r="Y180" s="197"/>
      <c r="Z180" s="196">
        <f>SUBTOTAL(9,Z18:Z178)</f>
        <v>295109185</v>
      </c>
      <c r="AA180" s="196">
        <f>SUBTOTAL(9,AA18:AA178)</f>
        <v>0</v>
      </c>
      <c r="AB180" s="196">
        <f>SUBTOTAL(9,AB18:AB178)</f>
        <v>0</v>
      </c>
      <c r="AC180" s="196">
        <f>SUBTOTAL(9,AC18:AC178)</f>
        <v>0</v>
      </c>
      <c r="AD180" s="196">
        <f>SUBTOTAL(9,AD18:AD178)</f>
        <v>95082708.689999998</v>
      </c>
      <c r="AE180" s="197"/>
      <c r="AF180" s="197"/>
      <c r="AG180" s="197"/>
      <c r="AH180" s="197"/>
      <c r="AI180" s="197"/>
      <c r="AJ180" s="197"/>
      <c r="AK180" s="196"/>
      <c r="AL180" s="197"/>
      <c r="AM180" s="197"/>
      <c r="AN180" s="198"/>
      <c r="AO180" s="197"/>
    </row>
    <row r="181" spans="1:41">
      <c r="G181" s="176"/>
      <c r="H181" s="176"/>
      <c r="I181" s="196" t="e">
        <f>SUBTOTAL(9,#REF!)</f>
        <v>#REF!</v>
      </c>
      <c r="J181" s="196"/>
      <c r="K181" s="196"/>
      <c r="L181" s="196"/>
      <c r="M181" s="196"/>
      <c r="N181" s="196"/>
      <c r="O181" s="196"/>
      <c r="P181" s="196" t="e">
        <f>SUBTOTAL(9,#REF!)</f>
        <v>#REF!</v>
      </c>
      <c r="Q181" s="197"/>
      <c r="R181" s="197"/>
      <c r="S181" s="278"/>
      <c r="T181" s="197"/>
      <c r="U181" s="196" t="e">
        <f>SUBTOTAL(9,#REF!)</f>
        <v>#REF!</v>
      </c>
      <c r="V181" s="197"/>
      <c r="W181" s="197"/>
      <c r="X181" s="289"/>
      <c r="Y181" s="197"/>
      <c r="Z181" s="196" t="e">
        <f>SUBTOTAL(9,#REF!)</f>
        <v>#REF!</v>
      </c>
      <c r="AA181" s="196" t="e">
        <f>SUBTOTAL(9,#REF!)</f>
        <v>#REF!</v>
      </c>
      <c r="AB181" s="196" t="e">
        <f>SUBTOTAL(9,#REF!)</f>
        <v>#REF!</v>
      </c>
      <c r="AC181" s="197"/>
      <c r="AD181" s="197"/>
      <c r="AE181" s="197"/>
      <c r="AF181" s="197"/>
      <c r="AG181" s="197"/>
      <c r="AH181" s="197"/>
      <c r="AI181" s="196"/>
      <c r="AJ181" s="197"/>
      <c r="AK181" s="197"/>
      <c r="AL181" s="198"/>
      <c r="AM181" s="197"/>
      <c r="AN181" s="117"/>
    </row>
    <row r="182" spans="1:41" ht="33.75">
      <c r="A182" s="64">
        <v>2</v>
      </c>
      <c r="B182" s="64"/>
      <c r="C182" s="55" t="s">
        <v>257</v>
      </c>
      <c r="D182" s="56"/>
      <c r="E182" s="56"/>
      <c r="F182" s="57"/>
      <c r="G182" s="57"/>
      <c r="H182" s="57"/>
      <c r="I182" s="57"/>
      <c r="J182" s="57"/>
      <c r="K182" s="57"/>
      <c r="L182" s="57"/>
      <c r="M182" s="65"/>
      <c r="N182" s="60"/>
      <c r="O182" s="59"/>
      <c r="P182" s="58"/>
      <c r="Q182" s="59"/>
      <c r="R182" s="60"/>
      <c r="S182" s="279"/>
      <c r="T182" s="59"/>
      <c r="U182" s="61"/>
      <c r="V182" s="59"/>
      <c r="W182" s="63"/>
      <c r="X182" s="290"/>
      <c r="Y182" s="57"/>
      <c r="Z182" s="57"/>
      <c r="AA182" s="57"/>
      <c r="AB182" s="57"/>
      <c r="AC182" s="65"/>
      <c r="AD182" s="59"/>
      <c r="AE182" s="59"/>
      <c r="AF182" s="59"/>
      <c r="AG182" s="59"/>
      <c r="AH182" s="62"/>
      <c r="AI182" s="62"/>
      <c r="AJ182" s="66"/>
      <c r="AK182" s="59"/>
      <c r="AL182" s="59"/>
      <c r="AM182" s="59"/>
      <c r="AN182" s="59"/>
    </row>
    <row r="183" spans="1:41">
      <c r="A183" s="54"/>
      <c r="B183" s="54"/>
      <c r="C183" s="55" t="s">
        <v>258</v>
      </c>
      <c r="D183" s="56"/>
      <c r="E183" s="56"/>
      <c r="F183" s="57"/>
      <c r="G183" s="57"/>
      <c r="H183" s="57"/>
      <c r="I183" s="57"/>
      <c r="J183" s="57"/>
      <c r="K183" s="57"/>
      <c r="L183" s="57"/>
      <c r="M183" s="65"/>
      <c r="N183" s="60"/>
      <c r="O183" s="59"/>
      <c r="P183" s="58"/>
      <c r="Q183" s="59"/>
      <c r="R183" s="60"/>
      <c r="S183" s="279"/>
      <c r="T183" s="59"/>
      <c r="U183" s="61"/>
      <c r="V183" s="59"/>
      <c r="W183" s="63"/>
      <c r="X183" s="290"/>
      <c r="Y183" s="57"/>
      <c r="Z183" s="57"/>
      <c r="AA183" s="57"/>
      <c r="AB183" s="57"/>
      <c r="AC183" s="65"/>
      <c r="AD183" s="59"/>
      <c r="AE183" s="59"/>
      <c r="AF183" s="59"/>
      <c r="AG183" s="59"/>
      <c r="AH183" s="62"/>
      <c r="AI183" s="62"/>
      <c r="AJ183" s="59"/>
      <c r="AK183" s="59"/>
      <c r="AL183" s="59"/>
      <c r="AM183" s="59"/>
      <c r="AN183" s="59"/>
    </row>
    <row r="184" spans="1:41">
      <c r="A184" s="54"/>
      <c r="B184" s="54"/>
      <c r="C184" s="55" t="s">
        <v>259</v>
      </c>
      <c r="D184" s="56"/>
      <c r="E184" s="56"/>
      <c r="F184" s="57"/>
      <c r="G184" s="57"/>
      <c r="H184" s="57"/>
      <c r="I184" s="57"/>
      <c r="J184" s="57"/>
      <c r="K184" s="57"/>
      <c r="L184" s="57"/>
      <c r="M184" s="65"/>
      <c r="N184" s="60"/>
      <c r="O184" s="59"/>
      <c r="P184" s="58"/>
      <c r="Q184" s="59"/>
      <c r="R184" s="60"/>
      <c r="S184" s="279"/>
      <c r="T184" s="59"/>
      <c r="U184" s="61"/>
      <c r="V184" s="59"/>
      <c r="W184" s="63"/>
      <c r="X184" s="290"/>
      <c r="Y184" s="57"/>
      <c r="Z184" s="57"/>
      <c r="AA184" s="57"/>
      <c r="AB184" s="57"/>
      <c r="AC184" s="65"/>
      <c r="AD184" s="59"/>
      <c r="AE184" s="59"/>
      <c r="AF184" s="59"/>
      <c r="AG184" s="59"/>
      <c r="AH184" s="62"/>
      <c r="AI184" s="62"/>
      <c r="AJ184" s="59"/>
      <c r="AK184" s="59"/>
      <c r="AL184" s="59"/>
      <c r="AM184" s="59"/>
      <c r="AN184" s="59"/>
    </row>
    <row r="185" spans="1:41">
      <c r="A185" s="54"/>
      <c r="B185" s="54"/>
      <c r="C185" s="55" t="s">
        <v>260</v>
      </c>
      <c r="D185" s="56"/>
      <c r="E185" s="56"/>
      <c r="F185" s="57"/>
      <c r="G185" s="57"/>
      <c r="H185" s="57"/>
      <c r="I185" s="57"/>
      <c r="J185" s="57"/>
      <c r="K185" s="57"/>
      <c r="L185" s="57"/>
      <c r="M185" s="65"/>
      <c r="N185" s="60"/>
      <c r="O185" s="59"/>
      <c r="P185" s="58"/>
      <c r="Q185" s="59"/>
      <c r="R185" s="60"/>
      <c r="S185" s="279"/>
      <c r="T185" s="59"/>
      <c r="U185" s="61"/>
      <c r="V185" s="59"/>
      <c r="W185" s="63"/>
      <c r="X185" s="290"/>
      <c r="Y185" s="57"/>
      <c r="Z185" s="57"/>
      <c r="AA185" s="57"/>
      <c r="AB185" s="57"/>
      <c r="AC185" s="65"/>
      <c r="AD185" s="59"/>
      <c r="AE185" s="59"/>
      <c r="AF185" s="59"/>
      <c r="AG185" s="59"/>
      <c r="AH185" s="62"/>
      <c r="AI185" s="62"/>
      <c r="AJ185" s="59"/>
      <c r="AK185" s="59"/>
      <c r="AL185" s="59"/>
      <c r="AM185" s="59"/>
      <c r="AN185" s="59"/>
    </row>
    <row r="186" spans="1:41" ht="50.25">
      <c r="A186" s="54"/>
      <c r="B186" s="54"/>
      <c r="C186" s="55" t="s">
        <v>296</v>
      </c>
      <c r="D186" s="56"/>
      <c r="E186" s="56"/>
      <c r="F186" s="57"/>
      <c r="G186" s="57"/>
      <c r="H186" s="57"/>
      <c r="I186" s="57"/>
      <c r="J186" s="57"/>
      <c r="K186" s="57"/>
      <c r="L186" s="57"/>
      <c r="M186" s="65"/>
      <c r="N186" s="60"/>
      <c r="O186" s="59"/>
      <c r="P186" s="58"/>
      <c r="Q186" s="59"/>
      <c r="R186" s="60"/>
      <c r="S186" s="279"/>
      <c r="T186" s="59"/>
      <c r="U186" s="61"/>
      <c r="V186" s="59"/>
      <c r="W186" s="63"/>
      <c r="X186" s="290"/>
      <c r="Y186" s="57"/>
      <c r="Z186" s="57"/>
      <c r="AA186" s="57"/>
      <c r="AB186" s="57"/>
      <c r="AC186" s="65"/>
      <c r="AD186" s="59"/>
      <c r="AE186" s="59"/>
      <c r="AF186" s="59"/>
      <c r="AG186" s="59"/>
      <c r="AH186" s="62"/>
      <c r="AI186" s="62"/>
      <c r="AJ186" s="59"/>
      <c r="AK186" s="59"/>
      <c r="AL186" s="59"/>
      <c r="AM186" s="59"/>
      <c r="AN186" s="59"/>
    </row>
    <row r="187" spans="1:41">
      <c r="A187" s="54"/>
      <c r="B187" s="54"/>
      <c r="C187" s="55" t="s">
        <v>261</v>
      </c>
      <c r="D187" s="56"/>
      <c r="E187" s="56"/>
      <c r="F187" s="57"/>
      <c r="G187" s="57"/>
      <c r="H187" s="57"/>
      <c r="I187" s="57"/>
      <c r="J187" s="57"/>
      <c r="K187" s="57"/>
      <c r="L187" s="57"/>
      <c r="M187" s="67"/>
      <c r="N187" s="58"/>
      <c r="O187" s="67"/>
      <c r="P187" s="58"/>
      <c r="Q187" s="67"/>
      <c r="R187" s="58"/>
      <c r="S187" s="280"/>
      <c r="T187" s="67"/>
      <c r="U187" s="67"/>
      <c r="V187" s="59"/>
      <c r="W187" s="63"/>
      <c r="X187" s="290"/>
      <c r="Y187" s="57"/>
      <c r="Z187" s="57"/>
      <c r="AA187" s="57"/>
      <c r="AB187" s="57"/>
      <c r="AC187" s="67"/>
      <c r="AD187" s="67"/>
      <c r="AE187" s="67"/>
      <c r="AF187" s="67"/>
      <c r="AG187" s="67"/>
      <c r="AH187" s="62"/>
      <c r="AI187" s="62"/>
      <c r="AJ187" s="67"/>
      <c r="AK187" s="67"/>
      <c r="AL187" s="67"/>
      <c r="AM187" s="67"/>
      <c r="AN187" s="67"/>
    </row>
    <row r="188" spans="1:41">
      <c r="A188" s="54"/>
      <c r="B188" s="54"/>
      <c r="C188" s="55" t="s">
        <v>262</v>
      </c>
      <c r="D188" s="56"/>
      <c r="E188" s="56"/>
      <c r="F188" s="57"/>
      <c r="G188" s="57"/>
      <c r="H188" s="57"/>
      <c r="I188" s="57"/>
      <c r="J188" s="57"/>
      <c r="K188" s="57"/>
      <c r="L188" s="57"/>
      <c r="M188" s="65"/>
      <c r="N188" s="60"/>
      <c r="O188" s="59"/>
      <c r="P188" s="58"/>
      <c r="Q188" s="59"/>
      <c r="R188" s="60"/>
      <c r="S188" s="279"/>
      <c r="T188" s="59"/>
      <c r="U188" s="61"/>
      <c r="V188" s="59"/>
      <c r="W188" s="63"/>
      <c r="X188" s="290"/>
      <c r="Y188" s="57"/>
      <c r="Z188" s="57"/>
      <c r="AA188" s="57"/>
      <c r="AB188" s="57"/>
      <c r="AC188" s="65"/>
      <c r="AD188" s="59"/>
      <c r="AE188" s="59"/>
      <c r="AF188" s="59"/>
      <c r="AG188" s="59"/>
      <c r="AH188" s="62"/>
      <c r="AI188" s="62"/>
      <c r="AJ188" s="59"/>
      <c r="AK188" s="59"/>
      <c r="AL188" s="59"/>
      <c r="AM188" s="59"/>
      <c r="AN188" s="59"/>
    </row>
    <row r="189" spans="1:41">
      <c r="A189" s="54"/>
      <c r="B189" s="54"/>
      <c r="C189" s="55" t="s">
        <v>263</v>
      </c>
      <c r="D189" s="56"/>
      <c r="E189" s="56"/>
      <c r="F189" s="57"/>
      <c r="G189" s="57"/>
      <c r="H189" s="57"/>
      <c r="I189" s="57"/>
      <c r="J189" s="57"/>
      <c r="K189" s="57"/>
      <c r="L189" s="57"/>
      <c r="M189" s="65"/>
      <c r="N189" s="60"/>
      <c r="O189" s="59"/>
      <c r="P189" s="58"/>
      <c r="Q189" s="59"/>
      <c r="R189" s="60"/>
      <c r="S189" s="279"/>
      <c r="T189" s="59"/>
      <c r="U189" s="61"/>
      <c r="V189" s="59"/>
      <c r="W189" s="63"/>
      <c r="X189" s="290"/>
      <c r="Y189" s="57"/>
      <c r="Z189" s="57"/>
      <c r="AA189" s="57"/>
      <c r="AB189" s="57"/>
      <c r="AC189" s="65"/>
      <c r="AD189" s="59"/>
      <c r="AE189" s="59"/>
      <c r="AF189" s="59"/>
      <c r="AG189" s="59"/>
      <c r="AH189" s="62"/>
      <c r="AI189" s="62"/>
      <c r="AJ189" s="59"/>
      <c r="AK189" s="59"/>
      <c r="AL189" s="59"/>
      <c r="AM189" s="59"/>
      <c r="AN189" s="59"/>
    </row>
    <row r="190" spans="1:41" ht="21.75" customHeight="1">
      <c r="A190" s="565" t="s">
        <v>297</v>
      </c>
      <c r="B190" s="565"/>
      <c r="C190" s="565"/>
      <c r="D190" s="565"/>
      <c r="E190" s="565"/>
      <c r="F190" s="565"/>
      <c r="G190" s="565"/>
      <c r="H190" s="565"/>
      <c r="I190" s="565"/>
      <c r="J190" s="565"/>
      <c r="K190" s="565"/>
      <c r="L190" s="565"/>
      <c r="M190" s="565"/>
      <c r="N190" s="565"/>
      <c r="O190" s="565"/>
      <c r="P190" s="565"/>
      <c r="Q190" s="565"/>
      <c r="R190" s="565"/>
      <c r="S190" s="565"/>
      <c r="T190" s="565"/>
      <c r="U190" s="565"/>
      <c r="V190" s="565"/>
      <c r="W190" s="565"/>
      <c r="X190" s="283"/>
      <c r="Y190" s="9"/>
      <c r="Z190" s="9"/>
      <c r="AA190" s="9"/>
      <c r="AB190"/>
      <c r="AC190" s="9"/>
      <c r="AD190" s="9"/>
      <c r="AE190" s="9"/>
      <c r="AF190" s="9"/>
      <c r="AG190" s="9"/>
      <c r="AH190" s="9"/>
      <c r="AI190" s="9"/>
      <c r="AJ190" s="9"/>
      <c r="AK190" s="9"/>
      <c r="AL190" s="9"/>
      <c r="AM190" s="9"/>
      <c r="AN190" s="9"/>
    </row>
    <row r="191" spans="1:41" ht="17.25" customHeight="1">
      <c r="A191" s="565" t="s">
        <v>298</v>
      </c>
      <c r="B191" s="565"/>
      <c r="C191" s="565"/>
      <c r="D191" s="565"/>
      <c r="E191" s="565"/>
      <c r="F191" s="565"/>
      <c r="G191" s="565"/>
      <c r="H191" s="565"/>
      <c r="I191" s="565"/>
      <c r="J191" s="565"/>
      <c r="K191" s="565"/>
      <c r="L191" s="565"/>
      <c r="M191" s="565"/>
      <c r="N191" s="565"/>
      <c r="O191" s="565"/>
      <c r="P191" s="565"/>
      <c r="Q191" s="565"/>
      <c r="R191" s="565"/>
      <c r="S191" s="565"/>
      <c r="T191" s="565"/>
      <c r="U191" s="565"/>
      <c r="V191" s="565"/>
      <c r="W191" s="565"/>
      <c r="X191" s="283"/>
      <c r="Y191" s="9"/>
      <c r="Z191" s="9"/>
      <c r="AA191" s="9"/>
      <c r="AB191"/>
      <c r="AC191" s="9"/>
      <c r="AD191" s="9"/>
      <c r="AE191" s="9"/>
      <c r="AF191" s="9"/>
      <c r="AG191" s="9"/>
      <c r="AH191" s="9"/>
      <c r="AI191" s="9"/>
      <c r="AJ191" s="9"/>
      <c r="AK191" s="9"/>
      <c r="AL191" s="9"/>
      <c r="AM191" s="9"/>
      <c r="AN191" s="9"/>
    </row>
    <row r="192" spans="1:41" ht="17.25" customHeight="1">
      <c r="A192" s="9"/>
      <c r="B192" s="9"/>
      <c r="C192" s="272"/>
      <c r="D192" s="272"/>
      <c r="E192" s="272"/>
      <c r="F192" s="272"/>
      <c r="G192" s="272"/>
      <c r="H192" s="272"/>
      <c r="I192" s="272"/>
      <c r="J192" s="272"/>
      <c r="K192" s="272"/>
      <c r="L192" s="272"/>
      <c r="M192" s="272"/>
      <c r="N192" s="203"/>
      <c r="O192" s="272"/>
      <c r="P192" s="203"/>
      <c r="Q192" s="272"/>
      <c r="R192" s="203"/>
      <c r="S192" s="281"/>
      <c r="T192" s="272"/>
      <c r="U192" s="272"/>
      <c r="V192" s="272"/>
      <c r="W192" s="203"/>
      <c r="X192" s="281"/>
      <c r="Y192" s="272"/>
      <c r="Z192" s="272"/>
      <c r="AA192" s="272"/>
      <c r="AB192" s="272"/>
      <c r="AC192" s="272"/>
      <c r="AD192" s="272"/>
      <c r="AE192" s="272"/>
      <c r="AF192" s="272"/>
      <c r="AG192" s="272"/>
      <c r="AH192" s="272"/>
      <c r="AI192" s="272"/>
      <c r="AJ192" s="272"/>
      <c r="AK192" s="272"/>
      <c r="AL192" s="272"/>
      <c r="AM192" s="272"/>
      <c r="AN192" s="272"/>
    </row>
    <row r="193" spans="1:40" ht="61.5" customHeight="1">
      <c r="A193" s="569" t="s">
        <v>611</v>
      </c>
      <c r="B193" s="569"/>
      <c r="C193" s="569"/>
      <c r="D193" s="569"/>
      <c r="E193" s="569"/>
      <c r="F193" s="569"/>
      <c r="G193" s="569"/>
      <c r="H193" s="569"/>
      <c r="I193" s="569"/>
      <c r="J193" s="569"/>
      <c r="K193" s="569"/>
      <c r="L193" s="569"/>
      <c r="M193" s="569"/>
      <c r="N193" s="569"/>
      <c r="O193" s="569"/>
      <c r="P193" s="569"/>
      <c r="Q193" s="569"/>
      <c r="R193" s="569"/>
      <c r="S193" s="569"/>
      <c r="T193" s="569"/>
      <c r="U193" s="569"/>
      <c r="V193" s="569"/>
      <c r="W193" s="569"/>
      <c r="X193" s="283"/>
      <c r="Y193" s="9"/>
      <c r="Z193" s="9"/>
      <c r="AA193" s="9"/>
      <c r="AB193" s="9"/>
      <c r="AC193" s="9"/>
      <c r="AD193" s="9"/>
      <c r="AE193" s="9"/>
      <c r="AF193" s="9"/>
      <c r="AG193" s="9"/>
      <c r="AH193" s="9"/>
      <c r="AI193" s="9"/>
      <c r="AJ193" s="9"/>
      <c r="AK193" s="9"/>
      <c r="AL193" s="9"/>
      <c r="AM193" s="9"/>
      <c r="AN193" s="9"/>
    </row>
    <row r="194" spans="1:40" ht="72" customHeight="1">
      <c r="A194" s="569" t="s">
        <v>628</v>
      </c>
      <c r="B194" s="569"/>
      <c r="C194" s="569"/>
      <c r="D194" s="569"/>
      <c r="E194" s="569"/>
      <c r="F194" s="569"/>
      <c r="G194" s="569"/>
      <c r="H194" s="569"/>
      <c r="I194" s="569"/>
      <c r="J194" s="569"/>
      <c r="K194" s="569"/>
      <c r="L194" s="569"/>
      <c r="M194" s="569"/>
      <c r="N194" s="569"/>
      <c r="O194" s="569"/>
      <c r="P194" s="569"/>
      <c r="Q194" s="569"/>
      <c r="R194" s="569"/>
      <c r="S194" s="569"/>
      <c r="T194" s="569"/>
      <c r="U194" s="569"/>
      <c r="V194" s="569"/>
      <c r="W194" s="569"/>
      <c r="X194" s="283"/>
      <c r="Y194" s="9"/>
      <c r="Z194" s="9"/>
      <c r="AA194" s="9"/>
      <c r="AB194" s="9"/>
      <c r="AC194" s="9"/>
      <c r="AD194" s="9"/>
      <c r="AE194" s="9"/>
      <c r="AF194" s="9"/>
      <c r="AG194" s="9"/>
      <c r="AH194" s="9"/>
      <c r="AI194" s="9"/>
      <c r="AJ194" s="9"/>
      <c r="AK194" s="9"/>
      <c r="AL194" s="9"/>
      <c r="AM194" s="9"/>
      <c r="AN194" s="9"/>
    </row>
    <row r="195" spans="1:40" ht="19.5" customHeight="1">
      <c r="A195" s="270"/>
      <c r="B195" s="270"/>
      <c r="C195" s="270"/>
      <c r="D195" s="270"/>
      <c r="E195" s="270"/>
      <c r="F195" s="270"/>
      <c r="G195" s="270"/>
      <c r="H195" s="270"/>
      <c r="I195" s="270"/>
      <c r="J195" s="270"/>
      <c r="K195" s="270"/>
      <c r="L195" s="270"/>
      <c r="M195" s="270"/>
      <c r="N195" s="270"/>
      <c r="O195" s="270"/>
      <c r="P195" s="270"/>
      <c r="Q195" s="270"/>
      <c r="R195" s="270"/>
      <c r="S195" s="282"/>
      <c r="T195" s="270"/>
      <c r="U195" s="270"/>
      <c r="V195" s="270"/>
      <c r="W195" s="270"/>
      <c r="X195" s="283"/>
      <c r="Y195" s="9"/>
      <c r="Z195" s="9"/>
      <c r="AA195" s="9"/>
      <c r="AB195" s="9"/>
      <c r="AC195" s="9"/>
      <c r="AD195" s="9"/>
      <c r="AE195" s="9"/>
      <c r="AF195" s="9"/>
      <c r="AG195" s="9"/>
      <c r="AH195" s="9"/>
      <c r="AI195" s="9"/>
      <c r="AJ195" s="9"/>
      <c r="AK195" s="9"/>
      <c r="AL195" s="9"/>
      <c r="AM195" s="9"/>
      <c r="AN195" s="9"/>
    </row>
    <row r="196" spans="1:40" ht="17.25" customHeight="1">
      <c r="A196" s="565" t="s">
        <v>303</v>
      </c>
      <c r="B196" s="565"/>
      <c r="C196" s="565"/>
      <c r="D196" s="565"/>
      <c r="E196" s="565"/>
      <c r="F196" s="565"/>
      <c r="G196" s="565"/>
      <c r="H196" s="565"/>
      <c r="I196" s="565"/>
      <c r="J196" s="565"/>
      <c r="K196" s="565"/>
      <c r="L196" s="565"/>
      <c r="M196" s="565"/>
      <c r="N196" s="565"/>
      <c r="O196" s="565"/>
      <c r="P196" s="565"/>
      <c r="Q196" s="565"/>
      <c r="R196" s="565"/>
      <c r="S196" s="565"/>
      <c r="T196" s="565"/>
      <c r="U196" s="565"/>
      <c r="V196" s="565"/>
      <c r="W196" s="565"/>
      <c r="X196" s="283"/>
      <c r="Y196" s="9"/>
      <c r="Z196" s="9"/>
      <c r="AA196" s="9"/>
      <c r="AB196"/>
      <c r="AC196" s="9"/>
      <c r="AD196" s="9"/>
      <c r="AE196" s="9"/>
      <c r="AF196" s="9"/>
      <c r="AG196" s="9"/>
      <c r="AH196" s="9"/>
      <c r="AI196" s="9"/>
      <c r="AJ196" s="9"/>
      <c r="AK196" s="9"/>
      <c r="AL196" s="9"/>
      <c r="AM196" s="9"/>
      <c r="AN196" s="9"/>
    </row>
    <row r="197" spans="1:40">
      <c r="A197" s="564"/>
      <c r="B197" s="564"/>
      <c r="C197" s="564"/>
      <c r="D197" s="564"/>
      <c r="E197" s="564"/>
      <c r="F197" s="564"/>
      <c r="G197" s="564"/>
      <c r="H197" s="564"/>
      <c r="I197" s="564"/>
      <c r="J197" s="564"/>
      <c r="K197" s="564"/>
      <c r="L197" s="564"/>
      <c r="M197" s="564"/>
      <c r="N197" s="564"/>
      <c r="O197" s="564"/>
      <c r="P197" s="564"/>
      <c r="Q197" s="564"/>
      <c r="R197" s="564"/>
      <c r="S197" s="564"/>
      <c r="T197" s="564"/>
      <c r="U197" s="564"/>
      <c r="V197" s="564"/>
      <c r="W197" s="564"/>
      <c r="X197" s="291"/>
      <c r="Y197" s="204"/>
      <c r="Z197" s="68"/>
      <c r="AA197" s="68"/>
      <c r="AB197" s="68"/>
      <c r="AC197" s="272"/>
      <c r="AD197" s="272"/>
      <c r="AE197" s="272"/>
      <c r="AF197" s="272"/>
      <c r="AG197" s="272"/>
      <c r="AH197" s="272"/>
      <c r="AI197" s="272"/>
      <c r="AJ197" s="272"/>
      <c r="AK197" s="272"/>
      <c r="AL197" s="272"/>
      <c r="AM197" s="272"/>
      <c r="AN197" s="272"/>
    </row>
    <row r="198" spans="1:40">
      <c r="A198" s="570"/>
      <c r="B198" s="571"/>
      <c r="C198" s="571"/>
      <c r="D198" s="571"/>
      <c r="E198" s="571"/>
      <c r="F198" s="571"/>
      <c r="G198" s="571"/>
      <c r="H198" s="571"/>
      <c r="I198" s="571"/>
      <c r="J198" s="571"/>
      <c r="K198" s="571"/>
      <c r="L198" s="571"/>
      <c r="M198" s="571"/>
      <c r="N198" s="571"/>
      <c r="O198" s="571"/>
      <c r="P198" s="571"/>
      <c r="Q198" s="571"/>
      <c r="R198" s="571"/>
      <c r="S198" s="571"/>
      <c r="T198" s="571"/>
      <c r="U198" s="571"/>
      <c r="V198" s="571"/>
      <c r="W198" s="571"/>
      <c r="X198" s="291"/>
      <c r="Y198" s="204"/>
      <c r="Z198" s="68"/>
      <c r="AA198" s="68"/>
      <c r="AB198" s="68"/>
      <c r="AC198" s="310"/>
      <c r="AD198" s="310"/>
      <c r="AE198" s="310"/>
      <c r="AF198" s="310"/>
      <c r="AG198" s="310"/>
      <c r="AH198" s="310"/>
      <c r="AI198" s="310"/>
      <c r="AJ198" s="310"/>
      <c r="AK198" s="310"/>
      <c r="AL198" s="310"/>
      <c r="AM198" s="310"/>
      <c r="AN198" s="310"/>
    </row>
    <row r="199" spans="1:40" ht="42" customHeight="1">
      <c r="A199" s="570" t="s">
        <v>629</v>
      </c>
      <c r="B199" s="571"/>
      <c r="C199" s="571"/>
      <c r="D199" s="571"/>
      <c r="E199" s="571"/>
      <c r="F199" s="571"/>
      <c r="G199" s="571"/>
      <c r="H199" s="571"/>
      <c r="I199" s="571"/>
      <c r="J199" s="571"/>
      <c r="K199" s="571"/>
      <c r="L199" s="571"/>
      <c r="M199" s="571"/>
      <c r="N199" s="571"/>
      <c r="O199" s="571"/>
      <c r="P199" s="571"/>
      <c r="Q199" s="571"/>
      <c r="R199" s="571"/>
      <c r="S199" s="571"/>
      <c r="T199" s="571"/>
      <c r="U199" s="571"/>
      <c r="V199" s="571"/>
      <c r="W199" s="571"/>
      <c r="X199" s="292"/>
      <c r="Y199" s="202"/>
      <c r="Z199" s="68"/>
      <c r="AA199" s="68"/>
      <c r="AB199" s="68"/>
      <c r="AC199" s="272"/>
      <c r="AD199" s="272"/>
      <c r="AE199" s="272"/>
      <c r="AF199" s="272"/>
      <c r="AG199" s="272"/>
      <c r="AH199" s="272"/>
      <c r="AI199" s="272"/>
      <c r="AJ199" s="272"/>
      <c r="AK199" s="272"/>
      <c r="AL199" s="272"/>
      <c r="AM199" s="272"/>
      <c r="AN199" s="272"/>
    </row>
    <row r="200" spans="1:40" ht="49.5" customHeight="1">
      <c r="A200" s="564" t="s">
        <v>612</v>
      </c>
      <c r="B200" s="564"/>
      <c r="C200" s="564"/>
      <c r="D200" s="564"/>
      <c r="E200" s="564"/>
      <c r="F200" s="564"/>
      <c r="G200" s="564"/>
      <c r="H200" s="564"/>
      <c r="I200" s="564"/>
      <c r="J200" s="564"/>
      <c r="K200" s="564"/>
      <c r="L200" s="564"/>
      <c r="M200" s="564"/>
      <c r="N200" s="564"/>
      <c r="O200" s="564"/>
      <c r="P200" s="564"/>
      <c r="Q200" s="564"/>
      <c r="R200" s="564"/>
      <c r="S200" s="564"/>
      <c r="T200" s="564"/>
      <c r="U200" s="564"/>
      <c r="V200" s="564"/>
      <c r="W200" s="564"/>
      <c r="X200" s="283"/>
      <c r="Y200" s="271"/>
      <c r="Z200" s="271"/>
      <c r="AA200" s="271"/>
      <c r="AB200" s="203"/>
      <c r="AC200" s="272"/>
      <c r="AD200" s="272"/>
      <c r="AE200" s="272"/>
      <c r="AF200" s="272"/>
      <c r="AG200" s="272"/>
      <c r="AH200" s="272"/>
      <c r="AI200" s="272"/>
      <c r="AJ200" s="272"/>
      <c r="AK200" s="272"/>
      <c r="AL200" s="272"/>
      <c r="AM200" s="272"/>
      <c r="AN200" s="272"/>
    </row>
    <row r="201" spans="1:40">
      <c r="A201" s="563" t="s">
        <v>669</v>
      </c>
      <c r="B201" s="563"/>
      <c r="C201" s="563"/>
      <c r="D201" s="563"/>
      <c r="E201" s="563"/>
      <c r="F201" s="563"/>
      <c r="G201" s="563"/>
      <c r="H201" s="563"/>
      <c r="I201" s="563"/>
      <c r="J201" s="563"/>
      <c r="K201" s="563"/>
      <c r="L201" s="563"/>
      <c r="M201" s="563"/>
      <c r="N201" s="563"/>
      <c r="O201" s="563"/>
      <c r="P201" s="563"/>
      <c r="Q201" s="563"/>
    </row>
    <row r="203" spans="1:40">
      <c r="A203" s="310"/>
      <c r="B203" s="310"/>
      <c r="C203" s="310"/>
      <c r="D203" s="310"/>
      <c r="E203" s="310"/>
      <c r="F203" s="310"/>
      <c r="G203" s="310"/>
      <c r="H203" s="310"/>
      <c r="I203" s="310"/>
      <c r="J203" s="310"/>
    </row>
    <row r="204" spans="1:40" ht="21" customHeight="1">
      <c r="A204" s="565" t="s">
        <v>299</v>
      </c>
      <c r="B204" s="565"/>
      <c r="C204" s="565"/>
      <c r="D204" s="565"/>
      <c r="E204" s="565"/>
      <c r="F204" s="565"/>
      <c r="G204" s="565"/>
      <c r="H204" s="565"/>
      <c r="I204" s="565"/>
      <c r="J204" s="565"/>
      <c r="K204" s="565"/>
      <c r="L204" s="565"/>
      <c r="M204" s="565"/>
      <c r="N204" s="565"/>
      <c r="O204" s="565"/>
      <c r="P204" s="565"/>
      <c r="Q204" s="565"/>
      <c r="R204" s="565"/>
      <c r="S204" s="565"/>
      <c r="T204" s="565"/>
      <c r="U204" s="565"/>
      <c r="V204" s="565"/>
      <c r="W204" s="565"/>
      <c r="X204" s="283"/>
      <c r="Y204" s="9"/>
      <c r="Z204" s="9"/>
      <c r="AA204" s="9"/>
      <c r="AB204"/>
      <c r="AC204" s="9"/>
      <c r="AD204" s="9"/>
      <c r="AE204" s="9"/>
      <c r="AF204" s="9"/>
      <c r="AG204" s="9"/>
      <c r="AH204" s="9"/>
      <c r="AI204" s="9"/>
      <c r="AJ204" s="9"/>
      <c r="AK204" s="9"/>
      <c r="AL204" s="9"/>
      <c r="AM204" s="9"/>
      <c r="AN204" s="9"/>
    </row>
    <row r="205" spans="1:40" ht="21" customHeight="1">
      <c r="A205" s="54" t="s">
        <v>664</v>
      </c>
      <c r="B205" s="316"/>
      <c r="C205" s="316"/>
      <c r="D205" s="316"/>
      <c r="E205" s="316"/>
      <c r="F205" s="316"/>
      <c r="G205" s="316"/>
      <c r="H205" s="316"/>
      <c r="I205" s="316"/>
      <c r="J205" s="316"/>
      <c r="K205" s="316"/>
      <c r="L205" s="316"/>
      <c r="M205" s="316"/>
      <c r="N205" s="316"/>
      <c r="O205" s="316"/>
      <c r="P205" s="316"/>
      <c r="Q205" s="316"/>
      <c r="R205" s="316"/>
      <c r="S205" s="316"/>
      <c r="T205" s="316"/>
      <c r="U205" s="316"/>
      <c r="V205" s="316"/>
      <c r="W205" s="316"/>
      <c r="X205" s="283"/>
      <c r="Y205" s="9"/>
      <c r="Z205" s="9"/>
      <c r="AA205" s="9"/>
      <c r="AB205"/>
      <c r="AC205" s="9"/>
      <c r="AD205" s="9"/>
      <c r="AE205" s="9"/>
      <c r="AF205" s="9"/>
      <c r="AG205" s="9"/>
      <c r="AH205" s="9"/>
      <c r="AI205" s="9"/>
      <c r="AJ205" s="9"/>
      <c r="AK205" s="9"/>
      <c r="AL205" s="9"/>
      <c r="AM205" s="9"/>
      <c r="AN205" s="9"/>
    </row>
    <row r="206" spans="1:40" ht="38.25" customHeight="1">
      <c r="A206" s="565" t="s">
        <v>665</v>
      </c>
      <c r="B206" s="565"/>
      <c r="C206" s="565"/>
      <c r="D206" s="565"/>
      <c r="E206" s="565"/>
      <c r="F206" s="565"/>
      <c r="G206" s="565"/>
      <c r="H206" s="565"/>
      <c r="I206" s="565"/>
      <c r="J206" s="565"/>
      <c r="K206" s="565"/>
      <c r="L206" s="565"/>
      <c r="M206" s="565"/>
      <c r="N206" s="565"/>
      <c r="O206" s="565"/>
      <c r="P206" s="565"/>
      <c r="Q206" s="565"/>
      <c r="R206" s="565"/>
      <c r="S206" s="565"/>
      <c r="T206" s="565"/>
      <c r="U206" s="565"/>
      <c r="V206" s="269"/>
      <c r="W206" s="269"/>
      <c r="X206" s="283"/>
      <c r="Y206" s="9"/>
      <c r="Z206" s="9"/>
      <c r="AA206" s="9"/>
      <c r="AB206"/>
      <c r="AC206" s="9"/>
      <c r="AD206" s="9"/>
      <c r="AE206" s="9"/>
      <c r="AF206" s="9"/>
      <c r="AG206" s="9"/>
      <c r="AH206" s="9"/>
      <c r="AI206" s="9"/>
      <c r="AJ206" s="9"/>
      <c r="AK206" s="9"/>
      <c r="AL206" s="9"/>
      <c r="AM206" s="9"/>
      <c r="AN206" s="9"/>
    </row>
    <row r="207" spans="1:40" ht="15" customHeight="1">
      <c r="A207" s="565" t="s">
        <v>663</v>
      </c>
      <c r="B207" s="565"/>
      <c r="C207" s="565"/>
      <c r="D207" s="565"/>
      <c r="E207" s="565"/>
      <c r="F207" s="565"/>
      <c r="G207" s="565"/>
      <c r="H207" s="565"/>
      <c r="I207" s="565"/>
      <c r="J207" s="565"/>
      <c r="K207" s="565"/>
      <c r="L207" s="565"/>
      <c r="M207" s="565"/>
      <c r="N207" s="565"/>
      <c r="O207" s="565"/>
      <c r="P207" s="565"/>
      <c r="Q207" s="565"/>
      <c r="R207" s="565"/>
      <c r="S207" s="283"/>
      <c r="T207" s="319"/>
      <c r="U207" s="319"/>
      <c r="V207" s="319"/>
      <c r="W207" s="319"/>
      <c r="X207" s="283"/>
      <c r="Y207" s="9"/>
      <c r="Z207" s="9"/>
      <c r="AA207" s="9"/>
      <c r="AB207"/>
      <c r="AC207" s="9"/>
      <c r="AD207" s="9"/>
      <c r="AE207" s="9"/>
      <c r="AF207" s="9"/>
      <c r="AG207" s="9"/>
      <c r="AH207" s="9"/>
      <c r="AI207" s="9"/>
      <c r="AJ207" s="9"/>
      <c r="AK207" s="9"/>
      <c r="AL207" s="9"/>
      <c r="AM207" s="9"/>
      <c r="AN207" s="9"/>
    </row>
    <row r="208" spans="1:40" ht="15" customHeight="1">
      <c r="A208" s="573" t="s">
        <v>666</v>
      </c>
      <c r="B208" s="573"/>
      <c r="C208" s="573"/>
      <c r="D208" s="573"/>
      <c r="E208" s="573"/>
      <c r="F208" s="573"/>
      <c r="G208" s="573"/>
      <c r="H208" s="573"/>
      <c r="I208" s="573"/>
      <c r="J208" s="573"/>
      <c r="K208" s="573"/>
      <c r="L208" s="573"/>
      <c r="M208" s="573"/>
      <c r="N208" s="573"/>
      <c r="O208" s="573"/>
      <c r="P208" s="573"/>
      <c r="Q208" s="573"/>
      <c r="R208" s="573"/>
      <c r="S208" s="573"/>
      <c r="T208" s="573"/>
      <c r="U208" s="573"/>
      <c r="V208" s="573"/>
      <c r="W208" s="573"/>
      <c r="X208" s="283"/>
      <c r="Y208" s="9"/>
      <c r="Z208" s="9"/>
      <c r="AA208" s="9"/>
      <c r="AB208"/>
      <c r="AC208" s="9"/>
      <c r="AD208" s="9"/>
      <c r="AE208" s="9"/>
      <c r="AF208" s="9"/>
      <c r="AG208" s="9"/>
      <c r="AH208" s="9"/>
      <c r="AI208" s="9"/>
      <c r="AJ208" s="9"/>
      <c r="AK208" s="9"/>
      <c r="AL208" s="9"/>
      <c r="AM208" s="9"/>
      <c r="AN208" s="9"/>
    </row>
    <row r="209" spans="1:40">
      <c r="A209" s="573" t="s">
        <v>667</v>
      </c>
      <c r="B209" s="573"/>
      <c r="C209" s="573"/>
      <c r="D209" s="573"/>
      <c r="E209" s="573"/>
      <c r="F209" s="573"/>
      <c r="G209" s="573"/>
      <c r="H209" s="573"/>
      <c r="I209" s="573"/>
      <c r="J209" s="573"/>
      <c r="K209" s="573"/>
      <c r="L209" s="573"/>
      <c r="M209" s="573"/>
      <c r="N209" s="573"/>
      <c r="O209" s="573"/>
      <c r="P209" s="573"/>
      <c r="Q209" s="573"/>
      <c r="R209" s="573"/>
      <c r="S209" s="573"/>
      <c r="T209" s="573"/>
      <c r="U209" s="573"/>
      <c r="V209" s="573"/>
      <c r="W209" s="573"/>
      <c r="X209" s="283"/>
      <c r="Y209" s="9"/>
      <c r="Z209" s="9"/>
      <c r="AA209" s="9"/>
      <c r="AB209"/>
      <c r="AC209" s="9"/>
      <c r="AD209" s="9"/>
      <c r="AE209" s="9"/>
      <c r="AF209" s="9"/>
      <c r="AG209" s="9"/>
      <c r="AH209" s="9"/>
      <c r="AI209" s="9"/>
      <c r="AJ209" s="9"/>
      <c r="AK209" s="9"/>
      <c r="AL209" s="9"/>
      <c r="AM209" s="9"/>
      <c r="AN209" s="9"/>
    </row>
    <row r="210" spans="1:40">
      <c r="A210" s="563" t="s">
        <v>670</v>
      </c>
      <c r="B210" s="563"/>
      <c r="C210" s="563"/>
      <c r="D210" s="563"/>
      <c r="E210" s="563"/>
      <c r="F210" s="563"/>
      <c r="G210" s="563"/>
      <c r="H210" s="563"/>
      <c r="I210" s="563"/>
      <c r="J210" s="563"/>
      <c r="K210" s="563"/>
      <c r="L210" s="563"/>
      <c r="M210" s="563"/>
      <c r="N210" s="563"/>
      <c r="O210" s="563"/>
      <c r="P210" s="563"/>
      <c r="Q210" s="563"/>
    </row>
    <row r="211" spans="1:40" s="189" customFormat="1" ht="33.75" customHeight="1">
      <c r="A211" s="563" t="s">
        <v>294</v>
      </c>
      <c r="B211" s="563"/>
      <c r="C211" s="563"/>
      <c r="D211" s="563"/>
      <c r="E211" s="563"/>
      <c r="F211" s="563"/>
      <c r="G211" s="563"/>
      <c r="H211" s="563"/>
      <c r="I211" s="563"/>
      <c r="J211" s="563"/>
      <c r="K211" s="563"/>
      <c r="L211" s="563"/>
      <c r="M211" s="563"/>
      <c r="N211" s="563"/>
      <c r="O211" s="563"/>
      <c r="P211" s="563"/>
      <c r="Q211" s="563"/>
      <c r="R211" s="563"/>
      <c r="S211" s="563"/>
      <c r="T211" s="563"/>
      <c r="U211" s="563"/>
      <c r="V211" s="563"/>
      <c r="W211" s="563"/>
      <c r="X211" s="283"/>
      <c r="Y211" s="69"/>
      <c r="Z211" s="69"/>
      <c r="AA211" s="69"/>
      <c r="AB211" s="69"/>
      <c r="AC211" s="69"/>
      <c r="AD211" s="69"/>
      <c r="AE211" s="69"/>
      <c r="AF211" s="69"/>
      <c r="AG211" s="69"/>
      <c r="AH211" s="69"/>
      <c r="AI211" s="69"/>
      <c r="AJ211" s="69"/>
      <c r="AK211" s="69"/>
      <c r="AL211" s="69"/>
      <c r="AM211" s="69"/>
      <c r="AN211" s="69"/>
    </row>
    <row r="212" spans="1:40" s="189" customFormat="1" ht="15" customHeight="1">
      <c r="A212" s="563" t="s">
        <v>668</v>
      </c>
      <c r="B212" s="563"/>
      <c r="C212" s="563"/>
      <c r="D212" s="563"/>
      <c r="E212" s="563"/>
      <c r="F212" s="563"/>
      <c r="G212" s="563"/>
      <c r="H212" s="563"/>
      <c r="I212" s="563"/>
      <c r="J212" s="563"/>
      <c r="K212" s="563"/>
      <c r="L212" s="563"/>
      <c r="M212" s="563"/>
      <c r="N212" s="563"/>
      <c r="O212" s="563"/>
      <c r="P212" s="563"/>
      <c r="Q212" s="273"/>
      <c r="R212" s="273"/>
      <c r="S212" s="285"/>
      <c r="T212" s="68"/>
      <c r="U212" s="68"/>
      <c r="V212" s="68"/>
      <c r="W212" s="68"/>
      <c r="X212" s="283"/>
      <c r="Y212" s="68"/>
      <c r="Z212" s="68"/>
      <c r="AA212" s="68"/>
      <c r="AB212" s="68"/>
      <c r="AC212" s="68"/>
      <c r="AD212" s="68"/>
      <c r="AE212" s="68"/>
      <c r="AF212" s="68"/>
      <c r="AG212" s="68"/>
      <c r="AH212" s="68"/>
      <c r="AI212" s="68"/>
      <c r="AJ212" s="68"/>
      <c r="AK212" s="68"/>
      <c r="AL212" s="68"/>
      <c r="AM212" s="68"/>
      <c r="AN212" s="68"/>
    </row>
    <row r="213" spans="1:40" s="182" customFormat="1" ht="17.25" customHeight="1">
      <c r="A213" s="563" t="s">
        <v>671</v>
      </c>
      <c r="B213" s="563"/>
      <c r="C213" s="563"/>
      <c r="D213" s="563"/>
      <c r="E213" s="563"/>
      <c r="F213" s="563"/>
      <c r="G213" s="563"/>
      <c r="H213" s="563"/>
      <c r="I213" s="563"/>
      <c r="J213" s="563"/>
      <c r="K213" s="563"/>
      <c r="L213" s="563"/>
      <c r="M213" s="563"/>
      <c r="N213" s="563"/>
      <c r="O213" s="563"/>
      <c r="P213" s="563"/>
      <c r="Q213" s="563"/>
      <c r="R213" s="309"/>
      <c r="S213" s="309"/>
      <c r="T213" s="309"/>
      <c r="U213" s="309"/>
      <c r="V213" s="309"/>
      <c r="W213" s="309"/>
      <c r="X213" s="283"/>
      <c r="Y213" s="309"/>
      <c r="Z213" s="309"/>
      <c r="AA213" s="8"/>
      <c r="AB213" s="8"/>
      <c r="AC213" s="8"/>
      <c r="AD213" s="8"/>
      <c r="AE213" s="8"/>
      <c r="AF213" s="8"/>
      <c r="AG213" s="8"/>
      <c r="AH213" s="8"/>
      <c r="AI213" s="8"/>
      <c r="AJ213" s="8"/>
      <c r="AK213" s="8"/>
      <c r="AL213" s="8"/>
      <c r="AM213" s="8"/>
      <c r="AN213" s="8"/>
    </row>
    <row r="214" spans="1:40" s="182" customFormat="1" ht="17.25" customHeight="1">
      <c r="A214" s="575"/>
      <c r="B214" s="575"/>
      <c r="C214" s="575"/>
      <c r="D214" s="575"/>
      <c r="E214" s="575"/>
      <c r="F214" s="575"/>
      <c r="G214" s="575"/>
      <c r="H214" s="575"/>
      <c r="I214" s="575"/>
      <c r="J214" s="575"/>
      <c r="K214" s="575"/>
      <c r="L214" s="575"/>
      <c r="M214" s="575"/>
      <c r="N214" s="575"/>
      <c r="O214" s="575"/>
      <c r="P214" s="575"/>
      <c r="Q214" s="320"/>
      <c r="R214" s="320"/>
      <c r="S214" s="320"/>
      <c r="T214" s="320"/>
      <c r="U214" s="320"/>
      <c r="V214" s="320"/>
      <c r="W214" s="320"/>
      <c r="X214" s="283"/>
      <c r="Y214" s="320"/>
      <c r="Z214" s="320"/>
      <c r="AA214" s="8"/>
      <c r="AB214" s="8"/>
      <c r="AC214" s="8"/>
      <c r="AD214" s="8"/>
      <c r="AE214" s="8"/>
      <c r="AF214" s="8"/>
      <c r="AG214" s="8"/>
      <c r="AH214" s="8"/>
      <c r="AI214" s="8"/>
      <c r="AJ214" s="8"/>
      <c r="AK214" s="8"/>
      <c r="AL214" s="8"/>
      <c r="AM214" s="8"/>
      <c r="AN214" s="8"/>
    </row>
    <row r="215" spans="1:40" ht="17.25" customHeight="1">
      <c r="A215" s="574"/>
      <c r="B215" s="574"/>
      <c r="C215" s="574"/>
      <c r="D215" s="574"/>
      <c r="E215" s="574"/>
      <c r="F215" s="574"/>
      <c r="G215" s="574"/>
      <c r="H215" s="574"/>
      <c r="I215" s="574"/>
      <c r="J215" s="574"/>
      <c r="K215" s="574"/>
      <c r="L215" s="574"/>
      <c r="M215" s="574"/>
      <c r="N215" s="574"/>
      <c r="O215" s="574"/>
      <c r="P215" s="574"/>
      <c r="Q215" s="574"/>
      <c r="R215" s="203"/>
      <c r="S215" s="283"/>
      <c r="T215" s="269"/>
      <c r="U215" s="269"/>
      <c r="V215" s="269"/>
      <c r="W215" s="271"/>
      <c r="X215" s="283"/>
      <c r="Y215" s="9"/>
      <c r="Z215" s="9"/>
      <c r="AA215" s="9"/>
      <c r="AB215"/>
      <c r="AC215" s="272"/>
      <c r="AD215" s="272"/>
      <c r="AE215" s="272"/>
      <c r="AF215" s="272"/>
      <c r="AG215" s="272"/>
      <c r="AH215" s="269"/>
      <c r="AI215" s="269"/>
      <c r="AJ215" s="269"/>
      <c r="AK215" s="269"/>
      <c r="AL215" s="269"/>
      <c r="AM215" s="269"/>
      <c r="AN215" s="269"/>
    </row>
    <row r="216" spans="1:40" ht="36" customHeight="1">
      <c r="A216" s="572" t="s">
        <v>383</v>
      </c>
      <c r="B216" s="572"/>
      <c r="C216" s="572"/>
      <c r="D216" s="572"/>
      <c r="E216" s="572"/>
      <c r="F216" s="572"/>
      <c r="G216" s="572"/>
      <c r="H216" s="572"/>
      <c r="I216" s="572"/>
      <c r="J216" s="572"/>
      <c r="K216" s="572"/>
      <c r="L216" s="572"/>
      <c r="M216" s="572"/>
      <c r="N216" s="572"/>
      <c r="O216" s="572"/>
      <c r="P216" s="572"/>
      <c r="Q216" s="572"/>
      <c r="R216" s="572"/>
      <c r="S216" s="572"/>
      <c r="T216" s="572"/>
      <c r="U216" s="572"/>
      <c r="V216" s="572"/>
      <c r="W216" s="572"/>
      <c r="X216" s="283"/>
      <c r="Y216" s="269"/>
      <c r="Z216" s="269"/>
      <c r="AA216" s="269"/>
      <c r="AB216" s="269"/>
      <c r="AC216" s="269"/>
      <c r="AD216" s="269"/>
      <c r="AE216" s="269"/>
      <c r="AF216" s="269"/>
      <c r="AG216" s="269"/>
      <c r="AH216" s="269"/>
      <c r="AI216" s="269"/>
      <c r="AJ216" s="269"/>
      <c r="AK216" s="269"/>
      <c r="AL216" s="269"/>
      <c r="AM216" s="269"/>
      <c r="AN216" s="269"/>
    </row>
    <row r="217" spans="1:40" ht="17.45" customHeight="1">
      <c r="A217" s="565" t="s">
        <v>305</v>
      </c>
      <c r="B217" s="565"/>
      <c r="C217" s="565"/>
      <c r="D217" s="565"/>
      <c r="E217" s="565"/>
      <c r="F217" s="565"/>
      <c r="G217" s="565"/>
      <c r="H217" s="565"/>
      <c r="I217" s="565"/>
      <c r="J217" s="565"/>
      <c r="K217" s="565"/>
      <c r="L217" s="565"/>
      <c r="M217" s="565"/>
      <c r="N217" s="565"/>
      <c r="O217" s="565"/>
      <c r="P217" s="565"/>
      <c r="Q217" s="565"/>
      <c r="R217" s="565"/>
      <c r="S217" s="565"/>
      <c r="T217" s="565"/>
      <c r="U217" s="565"/>
      <c r="V217" s="565"/>
      <c r="W217" s="565"/>
      <c r="X217" s="283"/>
      <c r="Y217" s="269"/>
      <c r="Z217" s="269"/>
      <c r="AA217" s="269"/>
      <c r="AB217" s="269"/>
      <c r="AC217" s="269"/>
      <c r="AD217" s="269"/>
      <c r="AE217" s="269"/>
      <c r="AF217" s="269"/>
      <c r="AG217" s="269"/>
      <c r="AH217" s="269"/>
      <c r="AI217" s="269"/>
      <c r="AJ217" s="269"/>
      <c r="AK217" s="269"/>
      <c r="AL217" s="269"/>
      <c r="AM217" s="269"/>
      <c r="AN217" s="269"/>
    </row>
    <row r="218" spans="1:40" ht="33.75" customHeight="1">
      <c r="A218" s="565" t="s">
        <v>316</v>
      </c>
      <c r="B218" s="565"/>
      <c r="C218" s="565"/>
      <c r="D218" s="565"/>
      <c r="E218" s="565"/>
      <c r="F218" s="565"/>
      <c r="G218" s="565"/>
      <c r="H218" s="565"/>
      <c r="I218" s="565"/>
      <c r="J218" s="565"/>
      <c r="K218" s="565"/>
      <c r="L218" s="565"/>
      <c r="M218" s="565"/>
      <c r="N218" s="565"/>
      <c r="O218" s="565"/>
      <c r="P218" s="565"/>
      <c r="Q218" s="565"/>
      <c r="R218" s="565"/>
      <c r="S218" s="565"/>
      <c r="T218" s="565"/>
      <c r="U218" s="565"/>
      <c r="V218" s="565"/>
      <c r="W218" s="565"/>
      <c r="X218" s="283"/>
      <c r="Y218" s="269"/>
      <c r="Z218" s="269"/>
      <c r="AA218" s="269"/>
      <c r="AB218" s="269"/>
      <c r="AC218" s="269"/>
      <c r="AD218" s="269"/>
      <c r="AE218" s="269"/>
      <c r="AF218" s="269"/>
      <c r="AG218" s="269"/>
      <c r="AH218" s="269"/>
      <c r="AI218" s="269"/>
      <c r="AJ218" s="269"/>
      <c r="AK218" s="269"/>
      <c r="AL218" s="269"/>
      <c r="AM218" s="269"/>
      <c r="AN218" s="269"/>
    </row>
    <row r="219" spans="1:40" ht="17.25" customHeight="1">
      <c r="A219" s="565" t="s">
        <v>327</v>
      </c>
      <c r="B219" s="565"/>
      <c r="C219" s="565"/>
      <c r="D219" s="565"/>
      <c r="E219" s="565"/>
      <c r="F219" s="565"/>
      <c r="G219" s="565"/>
      <c r="H219" s="565"/>
      <c r="I219" s="565"/>
      <c r="J219" s="565"/>
      <c r="K219" s="565"/>
      <c r="L219" s="565"/>
      <c r="M219" s="565"/>
      <c r="N219" s="565"/>
      <c r="O219" s="565"/>
      <c r="P219" s="565"/>
      <c r="Q219" s="565"/>
      <c r="R219" s="565"/>
      <c r="S219" s="565"/>
      <c r="T219" s="565"/>
      <c r="U219" s="565"/>
      <c r="V219" s="565"/>
      <c r="W219" s="565"/>
      <c r="X219" s="286"/>
      <c r="Y219" s="191"/>
      <c r="Z219" s="191"/>
      <c r="AA219" s="191"/>
      <c r="AB219" s="191"/>
      <c r="AC219" s="191"/>
      <c r="AD219" s="191"/>
      <c r="AE219" s="191"/>
      <c r="AF219" s="191"/>
      <c r="AG219" s="191"/>
      <c r="AH219" s="191"/>
      <c r="AI219" s="191"/>
      <c r="AJ219" s="191"/>
      <c r="AK219" s="191"/>
      <c r="AL219" s="191"/>
      <c r="AM219" s="191"/>
      <c r="AN219" s="191"/>
    </row>
    <row r="220" spans="1:40" ht="17.25" customHeight="1">
      <c r="A220" s="191"/>
      <c r="B220" s="191"/>
      <c r="C220" s="191"/>
      <c r="D220" s="191"/>
      <c r="E220" s="191"/>
      <c r="F220" s="191"/>
      <c r="G220" s="191"/>
      <c r="H220" s="191"/>
      <c r="I220" s="191"/>
      <c r="J220" s="191"/>
      <c r="K220" s="191"/>
      <c r="L220" s="191"/>
      <c r="M220" s="191"/>
      <c r="N220" s="191"/>
      <c r="O220" s="191"/>
      <c r="P220" s="191"/>
      <c r="Q220" s="191"/>
      <c r="R220" s="191"/>
      <c r="S220" s="286"/>
      <c r="T220" s="191"/>
      <c r="U220" s="191"/>
      <c r="V220" s="191"/>
      <c r="W220" s="191"/>
      <c r="X220" s="286"/>
      <c r="Y220" s="191"/>
      <c r="Z220" s="191"/>
      <c r="AA220" s="191"/>
      <c r="AB220" s="191"/>
      <c r="AC220" s="191"/>
      <c r="AD220" s="191"/>
      <c r="AE220" s="191"/>
      <c r="AF220" s="191"/>
      <c r="AG220" s="191"/>
      <c r="AH220" s="191"/>
      <c r="AI220" s="191"/>
      <c r="AJ220" s="191"/>
      <c r="AK220" s="191"/>
      <c r="AL220" s="191"/>
      <c r="AM220" s="191"/>
      <c r="AN220" s="191"/>
    </row>
    <row r="221" spans="1:40" ht="17.25" customHeight="1">
      <c r="A221" s="565"/>
      <c r="B221" s="565"/>
      <c r="C221" s="565"/>
      <c r="D221" s="565"/>
      <c r="E221" s="565"/>
      <c r="F221" s="565"/>
      <c r="G221" s="565"/>
      <c r="H221" s="565"/>
      <c r="I221" s="565"/>
      <c r="J221" s="565"/>
      <c r="K221" s="565"/>
      <c r="L221" s="565"/>
      <c r="M221" s="565"/>
      <c r="N221" s="565"/>
      <c r="O221" s="565"/>
      <c r="P221" s="565"/>
      <c r="Q221" s="565"/>
      <c r="R221" s="565"/>
      <c r="S221" s="565"/>
      <c r="T221" s="565"/>
      <c r="U221" s="565"/>
      <c r="V221" s="565"/>
      <c r="W221" s="565"/>
      <c r="X221" s="283"/>
      <c r="Y221" s="191"/>
      <c r="Z221" s="191"/>
      <c r="AA221" s="191"/>
      <c r="AB221" s="191"/>
      <c r="AC221" s="191"/>
      <c r="AD221" s="191"/>
      <c r="AE221" s="191"/>
      <c r="AF221" s="191"/>
      <c r="AG221" s="191"/>
      <c r="AH221" s="191"/>
      <c r="AI221" s="191"/>
      <c r="AJ221" s="191"/>
      <c r="AK221" s="191"/>
      <c r="AL221" s="191"/>
      <c r="AM221" s="191"/>
      <c r="AN221" s="117"/>
    </row>
    <row r="222" spans="1:40">
      <c r="A222" s="191"/>
      <c r="B222" s="191"/>
      <c r="C222" s="191"/>
      <c r="D222" s="191"/>
      <c r="E222" s="191"/>
      <c r="F222" s="191"/>
      <c r="G222" s="191"/>
      <c r="H222" s="191"/>
      <c r="I222" s="191"/>
      <c r="J222" s="191"/>
      <c r="K222" s="191"/>
      <c r="L222" s="191"/>
      <c r="M222" s="191"/>
      <c r="N222" s="191"/>
      <c r="O222" s="191"/>
      <c r="P222" s="191"/>
      <c r="Q222" s="191"/>
      <c r="R222" s="191"/>
      <c r="S222" s="286"/>
      <c r="T222" s="191"/>
      <c r="U222" s="191"/>
      <c r="V222" s="191"/>
      <c r="W222" s="191"/>
      <c r="X222" s="286"/>
      <c r="Y222" s="191"/>
      <c r="Z222" s="191"/>
      <c r="AA222" s="191"/>
      <c r="AB222" s="191"/>
      <c r="AC222" s="191"/>
      <c r="AD222" s="191"/>
      <c r="AE222" s="191"/>
      <c r="AF222" s="191"/>
      <c r="AG222" s="191"/>
      <c r="AH222" s="191"/>
      <c r="AI222" s="191"/>
      <c r="AJ222" s="191"/>
      <c r="AK222" s="191"/>
      <c r="AL222" s="191"/>
      <c r="AM222" s="191"/>
      <c r="AN222" s="117"/>
    </row>
    <row r="223" spans="1:40" ht="43.5" customHeight="1">
      <c r="A223" s="565"/>
      <c r="B223" s="565"/>
      <c r="C223" s="565"/>
      <c r="D223" s="565"/>
      <c r="E223" s="565"/>
      <c r="F223" s="565"/>
      <c r="G223" s="565"/>
      <c r="H223" s="565"/>
      <c r="I223" s="565"/>
      <c r="J223" s="565"/>
      <c r="K223" s="565"/>
      <c r="L223" s="565"/>
      <c r="M223" s="565"/>
      <c r="N223" s="565"/>
      <c r="O223" s="565"/>
      <c r="P223" s="565"/>
      <c r="Q223" s="565"/>
      <c r="R223" s="565"/>
      <c r="S223" s="565"/>
      <c r="T223" s="565"/>
      <c r="U223" s="565"/>
      <c r="V223" s="565"/>
      <c r="W223" s="565"/>
      <c r="X223" s="283"/>
      <c r="Y223" s="269"/>
      <c r="Z223" s="269"/>
      <c r="AA223" s="269"/>
      <c r="AB223" s="269"/>
      <c r="AC223" s="269"/>
      <c r="AD223" s="269"/>
      <c r="AE223" s="269"/>
      <c r="AF223" s="269"/>
      <c r="AG223" s="269"/>
      <c r="AH223" s="9"/>
      <c r="AI223" s="9"/>
      <c r="AN223" s="117"/>
    </row>
    <row r="224" spans="1:40">
      <c r="A224" s="565"/>
      <c r="B224" s="565"/>
      <c r="C224" s="565"/>
      <c r="D224" s="565"/>
      <c r="E224" s="565"/>
      <c r="F224" s="565"/>
      <c r="G224" s="565"/>
      <c r="H224" s="565"/>
      <c r="I224" s="565"/>
      <c r="J224" s="565"/>
      <c r="K224" s="565"/>
      <c r="L224" s="565"/>
      <c r="M224" s="565"/>
      <c r="N224" s="565"/>
      <c r="O224" s="565"/>
      <c r="P224" s="565"/>
      <c r="Q224" s="565"/>
      <c r="R224" s="565"/>
      <c r="S224" s="565"/>
      <c r="T224" s="565"/>
      <c r="U224" s="565"/>
      <c r="V224" s="565"/>
      <c r="W224" s="565"/>
      <c r="X224" s="283"/>
      <c r="Y224" s="269"/>
      <c r="Z224" s="269"/>
      <c r="AA224" s="269"/>
      <c r="AB224" s="269"/>
      <c r="AC224" s="269"/>
      <c r="AD224" s="269"/>
      <c r="AE224" s="269"/>
      <c r="AF224" s="269"/>
      <c r="AG224" s="269"/>
      <c r="AH224" s="9"/>
      <c r="AI224" s="9"/>
      <c r="AN224" s="117"/>
    </row>
    <row r="225" spans="3:108" s="9" customFormat="1">
      <c r="O225" s="8"/>
      <c r="S225" s="284"/>
      <c r="X225" s="284"/>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row>
    <row r="226" spans="3:108">
      <c r="C226" s="117"/>
      <c r="P226" s="117"/>
      <c r="U226" s="117"/>
    </row>
    <row r="227" spans="3:108">
      <c r="C227" s="117"/>
      <c r="P227" s="117"/>
      <c r="U227" s="117"/>
    </row>
    <row r="228" spans="3:108">
      <c r="C228" s="117"/>
      <c r="P228" s="117"/>
      <c r="U228" s="117"/>
    </row>
  </sheetData>
  <sheetProtection sort="0" autoFilter="0"/>
  <autoFilter ref="A17:DD191"/>
  <mergeCells count="31">
    <mergeCell ref="A221:W221"/>
    <mergeCell ref="A223:W223"/>
    <mergeCell ref="A224:W224"/>
    <mergeCell ref="A216:W216"/>
    <mergeCell ref="A208:W208"/>
    <mergeCell ref="A217:W217"/>
    <mergeCell ref="A218:W218"/>
    <mergeCell ref="A219:W219"/>
    <mergeCell ref="A215:Q215"/>
    <mergeCell ref="A213:Q213"/>
    <mergeCell ref="A214:P214"/>
    <mergeCell ref="A209:W209"/>
    <mergeCell ref="A194:W194"/>
    <mergeCell ref="A193:W193"/>
    <mergeCell ref="A196:W196"/>
    <mergeCell ref="A197:W197"/>
    <mergeCell ref="A199:W199"/>
    <mergeCell ref="A198:W198"/>
    <mergeCell ref="A1:AN1"/>
    <mergeCell ref="A2:AN2"/>
    <mergeCell ref="A179:E179"/>
    <mergeCell ref="A190:W190"/>
    <mergeCell ref="A191:W191"/>
    <mergeCell ref="A201:Q201"/>
    <mergeCell ref="A200:W200"/>
    <mergeCell ref="A204:W204"/>
    <mergeCell ref="A211:W211"/>
    <mergeCell ref="A212:P212"/>
    <mergeCell ref="A207:R207"/>
    <mergeCell ref="A210:Q210"/>
    <mergeCell ref="A206:U206"/>
  </mergeCells>
  <pageMargins left="0" right="0" top="0" bottom="0" header="0" footer="0"/>
  <pageSetup paperSize="9" scale="10" orientation="landscape" r:id="rId1"/>
  <headerFooter>
    <oddFooter>Page &amp;P of &amp;N</oddFooter>
  </headerFooter>
  <ignoredErrors>
    <ignoredError sqref="AF8:AF13"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157"/>
  <sheetViews>
    <sheetView tabSelected="1" zoomScale="50" zoomScaleNormal="50" zoomScaleSheetLayoutView="55" workbookViewId="0">
      <pane ySplit="11" topLeftCell="A12" activePane="bottomLeft" state="frozen"/>
      <selection pane="bottomLeft" activeCell="F14" sqref="F14"/>
    </sheetView>
  </sheetViews>
  <sheetFormatPr defaultColWidth="9.140625" defaultRowHeight="17.25"/>
  <cols>
    <col min="1" max="1" width="26.7109375" style="9" customWidth="1"/>
    <col min="2" max="2" width="86.85546875" style="53" customWidth="1"/>
    <col min="3" max="3" width="10.140625" style="9" customWidth="1"/>
    <col min="4" max="4" width="25.7109375" style="9" customWidth="1"/>
    <col min="5" max="5" width="27.5703125" style="9" customWidth="1"/>
    <col min="6" max="6" width="35.28515625" style="9" customWidth="1"/>
    <col min="7" max="16384" width="9.140625" style="9"/>
  </cols>
  <sheetData>
    <row r="1" spans="1:6">
      <c r="A1" s="9" t="s">
        <v>698</v>
      </c>
    </row>
    <row r="2" spans="1:6" s="117" customFormat="1" ht="20.25">
      <c r="A2" s="577" t="s">
        <v>684</v>
      </c>
      <c r="B2" s="577"/>
      <c r="C2" s="577"/>
      <c r="D2" s="577"/>
      <c r="E2" s="577"/>
      <c r="F2" s="577"/>
    </row>
    <row r="3" spans="1:6" s="117" customFormat="1" ht="20.25">
      <c r="A3" s="554"/>
      <c r="B3" s="554"/>
      <c r="C3" s="554"/>
      <c r="D3" s="554"/>
      <c r="E3" s="554"/>
      <c r="F3" s="554"/>
    </row>
    <row r="4" spans="1:6" s="117" customFormat="1" ht="20.25">
      <c r="A4" s="578" t="s">
        <v>693</v>
      </c>
      <c r="B4" s="578"/>
      <c r="C4" s="578"/>
      <c r="D4" s="578"/>
      <c r="E4" s="578"/>
      <c r="F4" s="578"/>
    </row>
    <row r="5" spans="1:6" s="117" customFormat="1" ht="63.75" customHeight="1">
      <c r="A5" s="576" t="s">
        <v>697</v>
      </c>
      <c r="B5" s="576"/>
      <c r="C5" s="576"/>
      <c r="D5" s="576"/>
      <c r="E5" s="576"/>
      <c r="F5" s="576"/>
    </row>
    <row r="6" spans="1:6" s="117" customFormat="1" ht="84.75" customHeight="1">
      <c r="A6" s="576" t="s">
        <v>694</v>
      </c>
      <c r="B6" s="576"/>
      <c r="C6" s="576"/>
      <c r="D6" s="576"/>
      <c r="E6" s="576"/>
      <c r="F6" s="576"/>
    </row>
    <row r="7" spans="1:6" s="117" customFormat="1" ht="47.25" customHeight="1">
      <c r="A7" s="576" t="s">
        <v>695</v>
      </c>
      <c r="B7" s="576"/>
      <c r="C7" s="576"/>
      <c r="D7" s="576"/>
      <c r="E7" s="576"/>
      <c r="F7" s="576"/>
    </row>
    <row r="8" spans="1:6" s="117" customFormat="1" ht="63.75" customHeight="1">
      <c r="A8" s="576" t="s">
        <v>696</v>
      </c>
      <c r="B8" s="576"/>
      <c r="C8" s="576"/>
      <c r="D8" s="576"/>
      <c r="E8" s="576"/>
      <c r="F8" s="576"/>
    </row>
    <row r="9" spans="1:6" s="117" customFormat="1" ht="18" thickBot="1"/>
    <row r="10" spans="1:6" ht="66.75" thickBot="1">
      <c r="A10" s="345" t="s">
        <v>80</v>
      </c>
      <c r="B10" s="346" t="s">
        <v>81</v>
      </c>
      <c r="C10" s="10" t="s">
        <v>82</v>
      </c>
      <c r="D10" s="538" t="s">
        <v>683</v>
      </c>
      <c r="E10" s="538" t="s">
        <v>674</v>
      </c>
      <c r="F10" s="537" t="s">
        <v>687</v>
      </c>
    </row>
    <row r="11" spans="1:6" ht="18" thickBot="1">
      <c r="A11" s="343">
        <v>1</v>
      </c>
      <c r="B11" s="344">
        <v>2</v>
      </c>
      <c r="C11" s="344">
        <v>3</v>
      </c>
      <c r="D11" s="344">
        <v>4</v>
      </c>
      <c r="E11" s="539">
        <v>5</v>
      </c>
      <c r="F11" s="536">
        <v>6</v>
      </c>
    </row>
    <row r="12" spans="1:6" ht="39">
      <c r="A12" s="93" t="s">
        <v>477</v>
      </c>
      <c r="B12" s="93" t="s">
        <v>689</v>
      </c>
      <c r="C12" s="94" t="s">
        <v>0</v>
      </c>
      <c r="D12" s="94" t="s">
        <v>1</v>
      </c>
      <c r="E12" s="94" t="s">
        <v>1</v>
      </c>
      <c r="F12" s="532" t="s">
        <v>1</v>
      </c>
    </row>
    <row r="13" spans="1:6" ht="37.5">
      <c r="A13" s="96" t="s">
        <v>442</v>
      </c>
      <c r="B13" s="96" t="s">
        <v>95</v>
      </c>
      <c r="C13" s="97" t="s">
        <v>0</v>
      </c>
      <c r="D13" s="97" t="s">
        <v>244</v>
      </c>
      <c r="E13" s="97" t="s">
        <v>675</v>
      </c>
      <c r="F13" s="533" t="s">
        <v>686</v>
      </c>
    </row>
    <row r="14" spans="1:6" ht="37.5">
      <c r="A14" s="96" t="s">
        <v>428</v>
      </c>
      <c r="B14" s="96" t="s">
        <v>98</v>
      </c>
      <c r="C14" s="97" t="s">
        <v>0</v>
      </c>
      <c r="D14" s="97" t="s">
        <v>244</v>
      </c>
      <c r="E14" s="97" t="s">
        <v>675</v>
      </c>
      <c r="F14" s="533">
        <v>0</v>
      </c>
    </row>
    <row r="15" spans="1:6" ht="37.5">
      <c r="A15" s="96" t="s">
        <v>435</v>
      </c>
      <c r="B15" s="96" t="s">
        <v>99</v>
      </c>
      <c r="C15" s="97" t="s">
        <v>0</v>
      </c>
      <c r="D15" s="97" t="s">
        <v>244</v>
      </c>
      <c r="E15" s="97" t="s">
        <v>675</v>
      </c>
      <c r="F15" s="533">
        <v>0</v>
      </c>
    </row>
    <row r="16" spans="1:6" ht="75">
      <c r="A16" s="96" t="s">
        <v>8</v>
      </c>
      <c r="B16" s="96" t="s">
        <v>100</v>
      </c>
      <c r="C16" s="97" t="s">
        <v>0</v>
      </c>
      <c r="D16" s="97" t="s">
        <v>244</v>
      </c>
      <c r="E16" s="97" t="s">
        <v>675</v>
      </c>
      <c r="F16" s="533">
        <v>0</v>
      </c>
    </row>
    <row r="17" spans="1:6" ht="75">
      <c r="A17" s="96" t="s">
        <v>339</v>
      </c>
      <c r="B17" s="96" t="s">
        <v>264</v>
      </c>
      <c r="C17" s="97" t="s">
        <v>0</v>
      </c>
      <c r="D17" s="97" t="s">
        <v>244</v>
      </c>
      <c r="E17" s="97" t="s">
        <v>675</v>
      </c>
      <c r="F17" s="533">
        <v>0</v>
      </c>
    </row>
    <row r="18" spans="1:6" ht="56.25">
      <c r="A18" s="96" t="s">
        <v>414</v>
      </c>
      <c r="B18" s="96" t="s">
        <v>103</v>
      </c>
      <c r="C18" s="97" t="s">
        <v>0</v>
      </c>
      <c r="D18" s="97" t="s">
        <v>244</v>
      </c>
      <c r="E18" s="97" t="s">
        <v>675</v>
      </c>
      <c r="F18" s="533">
        <v>0</v>
      </c>
    </row>
    <row r="19" spans="1:6" ht="75">
      <c r="A19" s="96" t="s">
        <v>443</v>
      </c>
      <c r="B19" s="96" t="s">
        <v>104</v>
      </c>
      <c r="C19" s="97" t="s">
        <v>0</v>
      </c>
      <c r="D19" s="97" t="s">
        <v>244</v>
      </c>
      <c r="E19" s="97" t="s">
        <v>675</v>
      </c>
      <c r="F19" s="533">
        <v>0</v>
      </c>
    </row>
    <row r="20" spans="1:6" ht="37.5">
      <c r="A20" s="96" t="s">
        <v>436</v>
      </c>
      <c r="B20" s="96" t="s">
        <v>105</v>
      </c>
      <c r="C20" s="97" t="s">
        <v>0</v>
      </c>
      <c r="D20" s="97" t="s">
        <v>244</v>
      </c>
      <c r="E20" s="97" t="s">
        <v>675</v>
      </c>
      <c r="F20" s="533">
        <v>0</v>
      </c>
    </row>
    <row r="21" spans="1:6" ht="93.75">
      <c r="A21" s="96" t="s">
        <v>375</v>
      </c>
      <c r="B21" s="96" t="s">
        <v>106</v>
      </c>
      <c r="C21" s="97" t="s">
        <v>0</v>
      </c>
      <c r="D21" s="97" t="s">
        <v>244</v>
      </c>
      <c r="E21" s="97" t="s">
        <v>675</v>
      </c>
      <c r="F21" s="533">
        <v>0</v>
      </c>
    </row>
    <row r="22" spans="1:6" ht="75">
      <c r="A22" s="96" t="s">
        <v>373</v>
      </c>
      <c r="B22" s="96" t="s">
        <v>107</v>
      </c>
      <c r="C22" s="97" t="s">
        <v>0</v>
      </c>
      <c r="D22" s="97" t="s">
        <v>244</v>
      </c>
      <c r="E22" s="97" t="s">
        <v>675</v>
      </c>
      <c r="F22" s="533">
        <v>0</v>
      </c>
    </row>
    <row r="23" spans="1:6" ht="56.25">
      <c r="A23" s="96" t="s">
        <v>390</v>
      </c>
      <c r="B23" s="96" t="s">
        <v>108</v>
      </c>
      <c r="C23" s="97" t="s">
        <v>0</v>
      </c>
      <c r="D23" s="97" t="s">
        <v>244</v>
      </c>
      <c r="E23" s="97" t="s">
        <v>675</v>
      </c>
      <c r="F23" s="533">
        <v>0</v>
      </c>
    </row>
    <row r="24" spans="1:6" ht="56.25">
      <c r="A24" s="96" t="s">
        <v>381</v>
      </c>
      <c r="B24" s="96" t="s">
        <v>110</v>
      </c>
      <c r="C24" s="97" t="s">
        <v>0</v>
      </c>
      <c r="D24" s="97" t="s">
        <v>245</v>
      </c>
      <c r="E24" s="97" t="s">
        <v>678</v>
      </c>
      <c r="F24" s="533">
        <v>0</v>
      </c>
    </row>
    <row r="25" spans="1:6" ht="56.25">
      <c r="A25" s="96" t="s">
        <v>478</v>
      </c>
      <c r="B25" s="96" t="s">
        <v>334</v>
      </c>
      <c r="C25" s="97" t="s">
        <v>0</v>
      </c>
      <c r="D25" s="97" t="s">
        <v>244</v>
      </c>
      <c r="E25" s="97" t="s">
        <v>675</v>
      </c>
      <c r="F25" s="533">
        <v>0</v>
      </c>
    </row>
    <row r="26" spans="1:6" ht="37.5">
      <c r="A26" s="96" t="s">
        <v>396</v>
      </c>
      <c r="B26" s="96" t="s">
        <v>115</v>
      </c>
      <c r="C26" s="97" t="s">
        <v>0</v>
      </c>
      <c r="D26" s="97" t="s">
        <v>244</v>
      </c>
      <c r="E26" s="97" t="s">
        <v>675</v>
      </c>
      <c r="F26" s="533">
        <v>0</v>
      </c>
    </row>
    <row r="27" spans="1:6" ht="112.5">
      <c r="A27" s="96" t="s">
        <v>397</v>
      </c>
      <c r="B27" s="96" t="s">
        <v>116</v>
      </c>
      <c r="C27" s="97" t="s">
        <v>0</v>
      </c>
      <c r="D27" s="97" t="s">
        <v>244</v>
      </c>
      <c r="E27" s="97" t="s">
        <v>675</v>
      </c>
      <c r="F27" s="533">
        <v>0</v>
      </c>
    </row>
    <row r="28" spans="1:6" ht="94.5" thickBot="1">
      <c r="A28" s="543" t="s">
        <v>421</v>
      </c>
      <c r="B28" s="543" t="s">
        <v>117</v>
      </c>
      <c r="C28" s="545" t="s">
        <v>0</v>
      </c>
      <c r="D28" s="545" t="s">
        <v>5</v>
      </c>
      <c r="E28" s="545" t="s">
        <v>675</v>
      </c>
      <c r="F28" s="544">
        <v>0</v>
      </c>
    </row>
    <row r="29" spans="1:6" ht="57" thickTop="1">
      <c r="A29" s="96" t="s">
        <v>415</v>
      </c>
      <c r="B29" s="96" t="s">
        <v>120</v>
      </c>
      <c r="C29" s="97" t="s">
        <v>0</v>
      </c>
      <c r="D29" s="97" t="s">
        <v>246</v>
      </c>
      <c r="E29" s="97" t="s">
        <v>676</v>
      </c>
      <c r="F29" s="533">
        <v>0</v>
      </c>
    </row>
    <row r="30" spans="1:6" ht="37.5">
      <c r="A30" s="96" t="s">
        <v>385</v>
      </c>
      <c r="B30" s="96" t="s">
        <v>121</v>
      </c>
      <c r="C30" s="97" t="s">
        <v>0</v>
      </c>
      <c r="D30" s="97" t="s">
        <v>245</v>
      </c>
      <c r="E30" s="97" t="s">
        <v>677</v>
      </c>
      <c r="F30" s="533">
        <v>0</v>
      </c>
    </row>
    <row r="31" spans="1:6" ht="93.75">
      <c r="A31" s="96" t="s">
        <v>467</v>
      </c>
      <c r="B31" s="96" t="s">
        <v>122</v>
      </c>
      <c r="C31" s="97" t="s">
        <v>0</v>
      </c>
      <c r="D31" s="97" t="s">
        <v>246</v>
      </c>
      <c r="E31" s="97" t="s">
        <v>676</v>
      </c>
      <c r="F31" s="533">
        <v>0</v>
      </c>
    </row>
    <row r="32" spans="1:6" ht="37.5">
      <c r="A32" s="96" t="s">
        <v>571</v>
      </c>
      <c r="B32" s="96" t="s">
        <v>356</v>
      </c>
      <c r="C32" s="97" t="s">
        <v>0</v>
      </c>
      <c r="D32" s="97" t="s">
        <v>245</v>
      </c>
      <c r="E32" s="97" t="s">
        <v>678</v>
      </c>
      <c r="F32" s="533">
        <v>0</v>
      </c>
    </row>
    <row r="33" spans="1:6" ht="37.5">
      <c r="A33" s="96" t="s">
        <v>416</v>
      </c>
      <c r="B33" s="96" t="s">
        <v>332</v>
      </c>
      <c r="C33" s="97" t="s">
        <v>0</v>
      </c>
      <c r="D33" s="97" t="s">
        <v>246</v>
      </c>
      <c r="E33" s="97" t="s">
        <v>676</v>
      </c>
      <c r="F33" s="533" t="s">
        <v>688</v>
      </c>
    </row>
    <row r="34" spans="1:6" ht="37.5">
      <c r="A34" s="96" t="s">
        <v>466</v>
      </c>
      <c r="B34" s="96" t="s">
        <v>123</v>
      </c>
      <c r="C34" s="97" t="s">
        <v>0</v>
      </c>
      <c r="D34" s="97" t="s">
        <v>246</v>
      </c>
      <c r="E34" s="97" t="s">
        <v>676</v>
      </c>
      <c r="F34" s="533">
        <v>0</v>
      </c>
    </row>
    <row r="35" spans="1:6" ht="75">
      <c r="A35" s="96" t="s">
        <v>465</v>
      </c>
      <c r="B35" s="96" t="s">
        <v>124</v>
      </c>
      <c r="C35" s="97" t="s">
        <v>0</v>
      </c>
      <c r="D35" s="97" t="s">
        <v>245</v>
      </c>
      <c r="E35" s="97" t="s">
        <v>678</v>
      </c>
      <c r="F35" s="533">
        <v>0</v>
      </c>
    </row>
    <row r="36" spans="1:6" ht="75">
      <c r="A36" s="96" t="s">
        <v>464</v>
      </c>
      <c r="B36" s="96" t="s">
        <v>125</v>
      </c>
      <c r="C36" s="97" t="s">
        <v>0</v>
      </c>
      <c r="D36" s="97" t="s">
        <v>245</v>
      </c>
      <c r="E36" s="97" t="s">
        <v>678</v>
      </c>
      <c r="F36" s="533">
        <v>0</v>
      </c>
    </row>
    <row r="37" spans="1:6" ht="37.5">
      <c r="A37" s="96" t="s">
        <v>344</v>
      </c>
      <c r="B37" s="96" t="s">
        <v>283</v>
      </c>
      <c r="C37" s="97" t="s">
        <v>0</v>
      </c>
      <c r="D37" s="97" t="s">
        <v>245</v>
      </c>
      <c r="E37" s="97" t="s">
        <v>678</v>
      </c>
      <c r="F37" s="533">
        <v>0</v>
      </c>
    </row>
    <row r="38" spans="1:6" ht="56.25">
      <c r="A38" s="96" t="s">
        <v>362</v>
      </c>
      <c r="B38" s="96" t="s">
        <v>357</v>
      </c>
      <c r="C38" s="97" t="s">
        <v>0</v>
      </c>
      <c r="D38" s="97" t="s">
        <v>245</v>
      </c>
      <c r="E38" s="97" t="s">
        <v>678</v>
      </c>
      <c r="F38" s="533">
        <v>0</v>
      </c>
    </row>
    <row r="39" spans="1:6" ht="75">
      <c r="A39" s="96" t="s">
        <v>437</v>
      </c>
      <c r="B39" s="96" t="s">
        <v>127</v>
      </c>
      <c r="C39" s="97" t="s">
        <v>0</v>
      </c>
      <c r="D39" s="97" t="s">
        <v>245</v>
      </c>
      <c r="E39" s="97" t="s">
        <v>678</v>
      </c>
      <c r="F39" s="533">
        <v>0</v>
      </c>
    </row>
    <row r="40" spans="1:6" ht="37.5">
      <c r="A40" s="96" t="s">
        <v>342</v>
      </c>
      <c r="B40" s="96" t="s">
        <v>129</v>
      </c>
      <c r="C40" s="97" t="s">
        <v>0</v>
      </c>
      <c r="D40" s="97" t="s">
        <v>246</v>
      </c>
      <c r="E40" s="97" t="s">
        <v>676</v>
      </c>
      <c r="F40" s="533">
        <v>0</v>
      </c>
    </row>
    <row r="41" spans="1:6" ht="75.75" thickBot="1">
      <c r="A41" s="543" t="s">
        <v>417</v>
      </c>
      <c r="B41" s="543" t="s">
        <v>133</v>
      </c>
      <c r="C41" s="545" t="s">
        <v>0</v>
      </c>
      <c r="D41" s="545" t="s">
        <v>247</v>
      </c>
      <c r="E41" s="545" t="s">
        <v>679</v>
      </c>
      <c r="F41" s="544">
        <v>5</v>
      </c>
    </row>
    <row r="42" spans="1:6" ht="57" thickTop="1">
      <c r="A42" s="96" t="s">
        <v>341</v>
      </c>
      <c r="B42" s="96" t="s">
        <v>136</v>
      </c>
      <c r="C42" s="97" t="s">
        <v>0</v>
      </c>
      <c r="D42" s="97" t="s">
        <v>248</v>
      </c>
      <c r="E42" s="97" t="s">
        <v>678</v>
      </c>
      <c r="F42" s="533">
        <v>0</v>
      </c>
    </row>
    <row r="43" spans="1:6" ht="56.25">
      <c r="A43" s="96" t="s">
        <v>374</v>
      </c>
      <c r="B43" s="96" t="s">
        <v>137</v>
      </c>
      <c r="C43" s="97" t="s">
        <v>0</v>
      </c>
      <c r="D43" s="97" t="s">
        <v>248</v>
      </c>
      <c r="E43" s="97" t="s">
        <v>678</v>
      </c>
      <c r="F43" s="533">
        <v>0</v>
      </c>
    </row>
    <row r="44" spans="1:6" ht="37.5">
      <c r="A44" s="96" t="s">
        <v>572</v>
      </c>
      <c r="B44" s="96" t="s">
        <v>284</v>
      </c>
      <c r="C44" s="97" t="s">
        <v>0</v>
      </c>
      <c r="D44" s="97" t="s">
        <v>248</v>
      </c>
      <c r="E44" s="97" t="s">
        <v>678</v>
      </c>
      <c r="F44" s="533">
        <v>0</v>
      </c>
    </row>
    <row r="45" spans="1:6" ht="56.25">
      <c r="A45" s="96" t="s">
        <v>24</v>
      </c>
      <c r="B45" s="96" t="s">
        <v>286</v>
      </c>
      <c r="C45" s="97" t="s">
        <v>0</v>
      </c>
      <c r="D45" s="97" t="s">
        <v>248</v>
      </c>
      <c r="E45" s="97" t="s">
        <v>678</v>
      </c>
      <c r="F45" s="533">
        <v>0</v>
      </c>
    </row>
    <row r="46" spans="1:6" ht="57" thickBot="1">
      <c r="A46" s="553" t="s">
        <v>438</v>
      </c>
      <c r="B46" s="543" t="s">
        <v>285</v>
      </c>
      <c r="C46" s="545" t="s">
        <v>0</v>
      </c>
      <c r="D46" s="545" t="s">
        <v>248</v>
      </c>
      <c r="E46" s="545" t="s">
        <v>678</v>
      </c>
      <c r="F46" s="544">
        <v>0</v>
      </c>
    </row>
    <row r="47" spans="1:6" ht="57" thickTop="1">
      <c r="A47" s="96" t="s">
        <v>481</v>
      </c>
      <c r="B47" s="96" t="s">
        <v>138</v>
      </c>
      <c r="C47" s="97" t="s">
        <v>0</v>
      </c>
      <c r="D47" s="97" t="s">
        <v>250</v>
      </c>
      <c r="E47" s="97" t="s">
        <v>679</v>
      </c>
      <c r="F47" s="533">
        <v>5</v>
      </c>
    </row>
    <row r="48" spans="1:6" ht="56.25">
      <c r="A48" s="96" t="s">
        <v>389</v>
      </c>
      <c r="B48" s="96" t="s">
        <v>140</v>
      </c>
      <c r="C48" s="97" t="s">
        <v>0</v>
      </c>
      <c r="D48" s="97" t="s">
        <v>692</v>
      </c>
      <c r="E48" s="97" t="s">
        <v>680</v>
      </c>
      <c r="F48" s="534">
        <v>0</v>
      </c>
    </row>
    <row r="49" spans="1:6" ht="37.5">
      <c r="A49" s="96" t="s">
        <v>445</v>
      </c>
      <c r="B49" s="96" t="s">
        <v>141</v>
      </c>
      <c r="C49" s="97" t="s">
        <v>0</v>
      </c>
      <c r="D49" s="97" t="s">
        <v>692</v>
      </c>
      <c r="E49" s="97" t="s">
        <v>680</v>
      </c>
      <c r="F49" s="534">
        <v>0</v>
      </c>
    </row>
    <row r="50" spans="1:6" ht="56.25">
      <c r="A50" s="103" t="s">
        <v>367</v>
      </c>
      <c r="B50" s="96" t="s">
        <v>142</v>
      </c>
      <c r="C50" s="97" t="s">
        <v>0</v>
      </c>
      <c r="D50" s="97" t="s">
        <v>692</v>
      </c>
      <c r="E50" s="97" t="s">
        <v>680</v>
      </c>
      <c r="F50" s="534">
        <v>0</v>
      </c>
    </row>
    <row r="51" spans="1:6" ht="56.25">
      <c r="A51" s="96" t="s">
        <v>361</v>
      </c>
      <c r="B51" s="96" t="s">
        <v>274</v>
      </c>
      <c r="C51" s="97" t="s">
        <v>0</v>
      </c>
      <c r="D51" s="97" t="s">
        <v>692</v>
      </c>
      <c r="E51" s="97" t="s">
        <v>680</v>
      </c>
      <c r="F51" s="534">
        <v>0</v>
      </c>
    </row>
    <row r="52" spans="1:6" ht="37.5">
      <c r="A52" s="96" t="s">
        <v>446</v>
      </c>
      <c r="B52" s="96" t="s">
        <v>145</v>
      </c>
      <c r="C52" s="97" t="s">
        <v>0</v>
      </c>
      <c r="D52" s="97" t="s">
        <v>692</v>
      </c>
      <c r="E52" s="97" t="s">
        <v>680</v>
      </c>
      <c r="F52" s="534">
        <v>0</v>
      </c>
    </row>
    <row r="53" spans="1:6" ht="37.5">
      <c r="A53" s="96" t="s">
        <v>439</v>
      </c>
      <c r="B53" s="96" t="s">
        <v>146</v>
      </c>
      <c r="C53" s="97" t="s">
        <v>0</v>
      </c>
      <c r="D53" s="97" t="s">
        <v>692</v>
      </c>
      <c r="E53" s="97" t="s">
        <v>680</v>
      </c>
      <c r="F53" s="534">
        <v>0</v>
      </c>
    </row>
    <row r="54" spans="1:6" ht="75">
      <c r="A54" s="103" t="s">
        <v>440</v>
      </c>
      <c r="B54" s="96" t="s">
        <v>266</v>
      </c>
      <c r="C54" s="97" t="s">
        <v>0</v>
      </c>
      <c r="D54" s="97" t="s">
        <v>692</v>
      </c>
      <c r="E54" s="97" t="s">
        <v>680</v>
      </c>
      <c r="F54" s="534">
        <v>0</v>
      </c>
    </row>
    <row r="55" spans="1:6" ht="56.25">
      <c r="A55" s="96" t="s">
        <v>447</v>
      </c>
      <c r="B55" s="96" t="s">
        <v>148</v>
      </c>
      <c r="C55" s="97" t="s">
        <v>0</v>
      </c>
      <c r="D55" s="97" t="s">
        <v>295</v>
      </c>
      <c r="E55" s="97" t="s">
        <v>681</v>
      </c>
      <c r="F55" s="533">
        <v>5</v>
      </c>
    </row>
    <row r="56" spans="1:6" ht="57" thickBot="1">
      <c r="A56" s="553" t="s">
        <v>448</v>
      </c>
      <c r="B56" s="543" t="s">
        <v>149</v>
      </c>
      <c r="C56" s="545" t="s">
        <v>0</v>
      </c>
      <c r="D56" s="545" t="s">
        <v>295</v>
      </c>
      <c r="E56" s="545" t="s">
        <v>681</v>
      </c>
      <c r="F56" s="544">
        <v>5</v>
      </c>
    </row>
    <row r="57" spans="1:6" ht="39" thickTop="1" thickBot="1">
      <c r="A57" s="549" t="s">
        <v>573</v>
      </c>
      <c r="B57" s="549" t="s">
        <v>152</v>
      </c>
      <c r="C57" s="550" t="s">
        <v>0</v>
      </c>
      <c r="D57" s="550" t="s">
        <v>250</v>
      </c>
      <c r="E57" s="551" t="s">
        <v>679</v>
      </c>
      <c r="F57" s="552">
        <v>0</v>
      </c>
    </row>
    <row r="58" spans="1:6" ht="59.25" thickTop="1">
      <c r="A58" s="546" t="s">
        <v>479</v>
      </c>
      <c r="B58" s="547" t="s">
        <v>690</v>
      </c>
      <c r="C58" s="548" t="s">
        <v>254</v>
      </c>
      <c r="D58" s="548" t="s">
        <v>1</v>
      </c>
      <c r="E58" s="548" t="s">
        <v>1</v>
      </c>
      <c r="F58" s="548" t="s">
        <v>1</v>
      </c>
    </row>
    <row r="59" spans="1:6" ht="37.5">
      <c r="A59" s="102" t="s">
        <v>449</v>
      </c>
      <c r="B59" s="103" t="s">
        <v>155</v>
      </c>
      <c r="C59" s="104" t="s">
        <v>254</v>
      </c>
      <c r="D59" s="104" t="s">
        <v>244</v>
      </c>
      <c r="E59" s="97" t="s">
        <v>675</v>
      </c>
      <c r="F59" s="533">
        <v>0</v>
      </c>
    </row>
    <row r="60" spans="1:6" ht="75">
      <c r="A60" s="102" t="s">
        <v>450</v>
      </c>
      <c r="B60" s="103" t="s">
        <v>156</v>
      </c>
      <c r="C60" s="104" t="s">
        <v>254</v>
      </c>
      <c r="D60" s="104" t="s">
        <v>244</v>
      </c>
      <c r="E60" s="97" t="s">
        <v>675</v>
      </c>
      <c r="F60" s="533">
        <v>0</v>
      </c>
    </row>
    <row r="61" spans="1:6" ht="37.5">
      <c r="A61" s="96" t="s">
        <v>451</v>
      </c>
      <c r="B61" s="103" t="s">
        <v>395</v>
      </c>
      <c r="C61" s="104" t="s">
        <v>29</v>
      </c>
      <c r="D61" s="104" t="s">
        <v>244</v>
      </c>
      <c r="E61" s="97" t="s">
        <v>675</v>
      </c>
      <c r="F61" s="533">
        <v>5</v>
      </c>
    </row>
    <row r="62" spans="1:6" ht="56.25">
      <c r="A62" s="103" t="s">
        <v>31</v>
      </c>
      <c r="B62" s="103" t="s">
        <v>157</v>
      </c>
      <c r="C62" s="104" t="s">
        <v>254</v>
      </c>
      <c r="D62" s="104" t="s">
        <v>244</v>
      </c>
      <c r="E62" s="97" t="s">
        <v>675</v>
      </c>
      <c r="F62" s="533">
        <v>5</v>
      </c>
    </row>
    <row r="63" spans="1:6" ht="37.5">
      <c r="A63" s="103" t="s">
        <v>589</v>
      </c>
      <c r="B63" s="103" t="s">
        <v>590</v>
      </c>
      <c r="C63" s="104" t="s">
        <v>254</v>
      </c>
      <c r="D63" s="104" t="s">
        <v>244</v>
      </c>
      <c r="E63" s="97" t="s">
        <v>675</v>
      </c>
      <c r="F63" s="533">
        <v>5</v>
      </c>
    </row>
    <row r="64" spans="1:6" ht="37.5">
      <c r="A64" s="102" t="s">
        <v>406</v>
      </c>
      <c r="B64" s="103" t="s">
        <v>159</v>
      </c>
      <c r="C64" s="104" t="s">
        <v>254</v>
      </c>
      <c r="D64" s="104" t="s">
        <v>246</v>
      </c>
      <c r="E64" s="97" t="s">
        <v>676</v>
      </c>
      <c r="F64" s="541" t="s">
        <v>685</v>
      </c>
    </row>
    <row r="65" spans="1:6" ht="37.5">
      <c r="A65" s="103" t="s">
        <v>398</v>
      </c>
      <c r="B65" s="103" t="s">
        <v>160</v>
      </c>
      <c r="C65" s="104" t="s">
        <v>254</v>
      </c>
      <c r="D65" s="104" t="s">
        <v>246</v>
      </c>
      <c r="E65" s="97" t="s">
        <v>676</v>
      </c>
      <c r="F65" s="45">
        <v>0</v>
      </c>
    </row>
    <row r="66" spans="1:6" ht="37.5">
      <c r="A66" s="96" t="s">
        <v>452</v>
      </c>
      <c r="B66" s="103" t="s">
        <v>162</v>
      </c>
      <c r="C66" s="104" t="s">
        <v>254</v>
      </c>
      <c r="D66" s="104" t="s">
        <v>246</v>
      </c>
      <c r="E66" s="97" t="s">
        <v>676</v>
      </c>
      <c r="F66" s="45">
        <v>0</v>
      </c>
    </row>
    <row r="67" spans="1:6" ht="75">
      <c r="A67" s="96" t="s">
        <v>454</v>
      </c>
      <c r="B67" s="103" t="s">
        <v>280</v>
      </c>
      <c r="C67" s="104" t="s">
        <v>254</v>
      </c>
      <c r="D67" s="104" t="s">
        <v>246</v>
      </c>
      <c r="E67" s="97" t="s">
        <v>676</v>
      </c>
      <c r="F67" s="45" t="s">
        <v>685</v>
      </c>
    </row>
    <row r="68" spans="1:6" ht="56.25">
      <c r="A68" s="96" t="s">
        <v>371</v>
      </c>
      <c r="B68" s="103" t="s">
        <v>163</v>
      </c>
      <c r="C68" s="104" t="s">
        <v>254</v>
      </c>
      <c r="D68" s="104" t="s">
        <v>246</v>
      </c>
      <c r="E68" s="97" t="s">
        <v>676</v>
      </c>
      <c r="F68" s="45">
        <v>0</v>
      </c>
    </row>
    <row r="69" spans="1:6" ht="56.25">
      <c r="A69" s="96" t="s">
        <v>335</v>
      </c>
      <c r="B69" s="103" t="s">
        <v>340</v>
      </c>
      <c r="C69" s="104" t="s">
        <v>254</v>
      </c>
      <c r="D69" s="104" t="s">
        <v>246</v>
      </c>
      <c r="E69" s="97" t="s">
        <v>676</v>
      </c>
      <c r="F69" s="45">
        <v>0</v>
      </c>
    </row>
    <row r="70" spans="1:6" ht="38.25" thickBot="1">
      <c r="A70" s="543" t="s">
        <v>453</v>
      </c>
      <c r="B70" s="553" t="s">
        <v>165</v>
      </c>
      <c r="C70" s="558" t="s">
        <v>254</v>
      </c>
      <c r="D70" s="558" t="s">
        <v>246</v>
      </c>
      <c r="E70" s="545" t="s">
        <v>676</v>
      </c>
      <c r="F70" s="559" t="s">
        <v>685</v>
      </c>
    </row>
    <row r="71" spans="1:6" ht="75.75" thickTop="1">
      <c r="A71" s="555" t="s">
        <v>34</v>
      </c>
      <c r="B71" s="556" t="s">
        <v>300</v>
      </c>
      <c r="C71" s="531" t="s">
        <v>254</v>
      </c>
      <c r="D71" s="531" t="s">
        <v>246</v>
      </c>
      <c r="E71" s="530" t="s">
        <v>676</v>
      </c>
      <c r="F71" s="557">
        <v>0</v>
      </c>
    </row>
    <row r="72" spans="1:6" ht="37.5">
      <c r="A72" s="103" t="s">
        <v>574</v>
      </c>
      <c r="B72" s="103" t="s">
        <v>301</v>
      </c>
      <c r="C72" s="104" t="s">
        <v>254</v>
      </c>
      <c r="D72" s="104" t="s">
        <v>246</v>
      </c>
      <c r="E72" s="97" t="s">
        <v>676</v>
      </c>
      <c r="F72" s="533">
        <v>0</v>
      </c>
    </row>
    <row r="73" spans="1:6" ht="56.25">
      <c r="A73" s="96" t="s">
        <v>455</v>
      </c>
      <c r="B73" s="103" t="s">
        <v>319</v>
      </c>
      <c r="C73" s="104" t="s">
        <v>254</v>
      </c>
      <c r="D73" s="104" t="s">
        <v>246</v>
      </c>
      <c r="E73" s="97" t="s">
        <v>676</v>
      </c>
      <c r="F73" s="533">
        <v>0</v>
      </c>
    </row>
    <row r="74" spans="1:6" ht="57" thickBot="1">
      <c r="A74" s="553" t="s">
        <v>317</v>
      </c>
      <c r="B74" s="553" t="s">
        <v>318</v>
      </c>
      <c r="C74" s="558" t="s">
        <v>254</v>
      </c>
      <c r="D74" s="558" t="s">
        <v>246</v>
      </c>
      <c r="E74" s="545" t="s">
        <v>676</v>
      </c>
      <c r="F74" s="544">
        <v>0</v>
      </c>
    </row>
    <row r="75" spans="1:6" ht="38.25" thickTop="1">
      <c r="A75" s="556" t="s">
        <v>399</v>
      </c>
      <c r="B75" s="556" t="s">
        <v>302</v>
      </c>
      <c r="C75" s="531" t="s">
        <v>254</v>
      </c>
      <c r="D75" s="531" t="s">
        <v>246</v>
      </c>
      <c r="E75" s="530" t="s">
        <v>676</v>
      </c>
      <c r="F75" s="542">
        <v>0</v>
      </c>
    </row>
    <row r="76" spans="1:6" ht="56.25">
      <c r="A76" s="103" t="s">
        <v>575</v>
      </c>
      <c r="B76" s="103" t="s">
        <v>170</v>
      </c>
      <c r="C76" s="104" t="s">
        <v>254</v>
      </c>
      <c r="D76" s="104" t="s">
        <v>246</v>
      </c>
      <c r="E76" s="97" t="s">
        <v>676</v>
      </c>
      <c r="F76" s="533">
        <v>0</v>
      </c>
    </row>
    <row r="77" spans="1:6" ht="56.25">
      <c r="A77" s="103" t="s">
        <v>39</v>
      </c>
      <c r="B77" s="103" t="s">
        <v>171</v>
      </c>
      <c r="C77" s="104" t="s">
        <v>254</v>
      </c>
      <c r="D77" s="104" t="s">
        <v>246</v>
      </c>
      <c r="E77" s="97" t="s">
        <v>676</v>
      </c>
      <c r="F77" s="533">
        <v>0</v>
      </c>
    </row>
    <row r="78" spans="1:6" ht="37.5">
      <c r="A78" s="102" t="s">
        <v>40</v>
      </c>
      <c r="B78" s="103" t="s">
        <v>172</v>
      </c>
      <c r="C78" s="104" t="s">
        <v>254</v>
      </c>
      <c r="D78" s="104" t="s">
        <v>246</v>
      </c>
      <c r="E78" s="97" t="s">
        <v>676</v>
      </c>
      <c r="F78" s="45">
        <v>0</v>
      </c>
    </row>
    <row r="79" spans="1:6" ht="75">
      <c r="A79" s="103" t="s">
        <v>392</v>
      </c>
      <c r="B79" s="103" t="s">
        <v>610</v>
      </c>
      <c r="C79" s="104" t="s">
        <v>254</v>
      </c>
      <c r="D79" s="104" t="s">
        <v>246</v>
      </c>
      <c r="E79" s="97" t="s">
        <v>676</v>
      </c>
      <c r="F79" s="533">
        <v>3</v>
      </c>
    </row>
    <row r="80" spans="1:6" ht="56.25">
      <c r="A80" s="96" t="s">
        <v>456</v>
      </c>
      <c r="B80" s="103" t="s">
        <v>609</v>
      </c>
      <c r="C80" s="104" t="s">
        <v>254</v>
      </c>
      <c r="D80" s="104" t="s">
        <v>246</v>
      </c>
      <c r="E80" s="97" t="s">
        <v>676</v>
      </c>
      <c r="F80" s="533">
        <v>5</v>
      </c>
    </row>
    <row r="81" spans="1:6" ht="56.25">
      <c r="A81" s="96" t="s">
        <v>601</v>
      </c>
      <c r="B81" s="103" t="s">
        <v>602</v>
      </c>
      <c r="C81" s="104" t="s">
        <v>254</v>
      </c>
      <c r="D81" s="104" t="s">
        <v>295</v>
      </c>
      <c r="E81" s="97" t="s">
        <v>676</v>
      </c>
      <c r="F81" s="45">
        <v>5</v>
      </c>
    </row>
    <row r="82" spans="1:6" ht="38.25" thickBot="1">
      <c r="A82" s="553" t="s">
        <v>41</v>
      </c>
      <c r="B82" s="553" t="s">
        <v>173</v>
      </c>
      <c r="C82" s="558" t="s">
        <v>254</v>
      </c>
      <c r="D82" s="558" t="s">
        <v>246</v>
      </c>
      <c r="E82" s="545" t="s">
        <v>676</v>
      </c>
      <c r="F82" s="544">
        <v>5</v>
      </c>
    </row>
    <row r="83" spans="1:6" ht="38.25" thickTop="1">
      <c r="A83" s="555" t="s">
        <v>346</v>
      </c>
      <c r="B83" s="556" t="s">
        <v>176</v>
      </c>
      <c r="C83" s="531" t="s">
        <v>254</v>
      </c>
      <c r="D83" s="531" t="s">
        <v>251</v>
      </c>
      <c r="E83" s="530" t="s">
        <v>679</v>
      </c>
      <c r="F83" s="557">
        <v>0</v>
      </c>
    </row>
    <row r="84" spans="1:6" ht="78">
      <c r="A84" s="106" t="s">
        <v>42</v>
      </c>
      <c r="B84" s="93" t="s">
        <v>691</v>
      </c>
      <c r="C84" s="94" t="s">
        <v>255</v>
      </c>
      <c r="D84" s="94" t="s">
        <v>1</v>
      </c>
      <c r="E84" s="94" t="s">
        <v>1</v>
      </c>
      <c r="F84" s="532" t="s">
        <v>1</v>
      </c>
    </row>
    <row r="85" spans="1:6" s="8" customFormat="1" ht="75">
      <c r="A85" s="96" t="s">
        <v>484</v>
      </c>
      <c r="B85" s="96" t="s">
        <v>180</v>
      </c>
      <c r="C85" s="97" t="s">
        <v>254</v>
      </c>
      <c r="D85" s="97" t="s">
        <v>244</v>
      </c>
      <c r="E85" s="104" t="s">
        <v>675</v>
      </c>
      <c r="F85" s="535">
        <v>5</v>
      </c>
    </row>
    <row r="86" spans="1:6" s="8" customFormat="1" ht="75">
      <c r="A86" s="96" t="s">
        <v>403</v>
      </c>
      <c r="B86" s="96" t="s">
        <v>181</v>
      </c>
      <c r="C86" s="97" t="s">
        <v>254</v>
      </c>
      <c r="D86" s="97" t="s">
        <v>244</v>
      </c>
      <c r="E86" s="104" t="s">
        <v>675</v>
      </c>
      <c r="F86" s="535">
        <v>5</v>
      </c>
    </row>
    <row r="87" spans="1:6" s="8" customFormat="1" ht="131.25">
      <c r="A87" s="96" t="s">
        <v>407</v>
      </c>
      <c r="B87" s="96" t="s">
        <v>183</v>
      </c>
      <c r="C87" s="97" t="s">
        <v>254</v>
      </c>
      <c r="D87" s="97" t="s">
        <v>244</v>
      </c>
      <c r="E87" s="104" t="s">
        <v>675</v>
      </c>
      <c r="F87" s="535">
        <v>5</v>
      </c>
    </row>
    <row r="88" spans="1:6" s="8" customFormat="1" ht="60">
      <c r="A88" s="96" t="s">
        <v>422</v>
      </c>
      <c r="B88" s="96" t="s">
        <v>583</v>
      </c>
      <c r="C88" s="97" t="s">
        <v>254</v>
      </c>
      <c r="D88" s="97" t="s">
        <v>244</v>
      </c>
      <c r="E88" s="104" t="s">
        <v>675</v>
      </c>
      <c r="F88" s="535">
        <v>5</v>
      </c>
    </row>
    <row r="89" spans="1:6" s="8" customFormat="1" ht="37.5">
      <c r="A89" s="96" t="s">
        <v>408</v>
      </c>
      <c r="B89" s="96" t="s">
        <v>186</v>
      </c>
      <c r="C89" s="97" t="s">
        <v>254</v>
      </c>
      <c r="D89" s="97" t="s">
        <v>244</v>
      </c>
      <c r="E89" s="104" t="s">
        <v>675</v>
      </c>
      <c r="F89" s="535">
        <v>5</v>
      </c>
    </row>
    <row r="90" spans="1:6" s="8" customFormat="1" ht="56.25">
      <c r="A90" s="96" t="s">
        <v>429</v>
      </c>
      <c r="B90" s="96" t="s">
        <v>308</v>
      </c>
      <c r="C90" s="97" t="s">
        <v>254</v>
      </c>
      <c r="D90" s="97" t="s">
        <v>244</v>
      </c>
      <c r="E90" s="104" t="s">
        <v>675</v>
      </c>
      <c r="F90" s="535">
        <v>5</v>
      </c>
    </row>
    <row r="91" spans="1:6" s="8" customFormat="1" ht="75">
      <c r="A91" s="96" t="s">
        <v>388</v>
      </c>
      <c r="B91" s="96" t="s">
        <v>187</v>
      </c>
      <c r="C91" s="97" t="s">
        <v>254</v>
      </c>
      <c r="D91" s="97" t="s">
        <v>244</v>
      </c>
      <c r="E91" s="104" t="s">
        <v>675</v>
      </c>
      <c r="F91" s="535">
        <v>5</v>
      </c>
    </row>
    <row r="92" spans="1:6" s="8" customFormat="1" ht="75">
      <c r="A92" s="96" t="s">
        <v>409</v>
      </c>
      <c r="B92" s="96" t="s">
        <v>188</v>
      </c>
      <c r="C92" s="97" t="s">
        <v>254</v>
      </c>
      <c r="D92" s="97" t="s">
        <v>245</v>
      </c>
      <c r="E92" s="104" t="s">
        <v>679</v>
      </c>
      <c r="F92" s="535">
        <v>5</v>
      </c>
    </row>
    <row r="93" spans="1:6" s="8" customFormat="1" ht="56.25">
      <c r="A93" s="96" t="s">
        <v>48</v>
      </c>
      <c r="B93" s="96" t="s">
        <v>189</v>
      </c>
      <c r="C93" s="97" t="s">
        <v>29</v>
      </c>
      <c r="D93" s="97" t="s">
        <v>245</v>
      </c>
      <c r="E93" s="104" t="s">
        <v>679</v>
      </c>
      <c r="F93" s="535">
        <v>5</v>
      </c>
    </row>
    <row r="94" spans="1:6" s="8" customFormat="1" ht="75">
      <c r="A94" s="96" t="s">
        <v>49</v>
      </c>
      <c r="B94" s="96" t="s">
        <v>190</v>
      </c>
      <c r="C94" s="97" t="s">
        <v>254</v>
      </c>
      <c r="D94" s="97" t="s">
        <v>245</v>
      </c>
      <c r="E94" s="104" t="s">
        <v>679</v>
      </c>
      <c r="F94" s="535">
        <v>5</v>
      </c>
    </row>
    <row r="95" spans="1:6" s="8" customFormat="1" ht="75">
      <c r="A95" s="96" t="s">
        <v>470</v>
      </c>
      <c r="B95" s="96" t="s">
        <v>192</v>
      </c>
      <c r="C95" s="97" t="s">
        <v>29</v>
      </c>
      <c r="D95" s="97" t="s">
        <v>245</v>
      </c>
      <c r="E95" s="104" t="s">
        <v>679</v>
      </c>
      <c r="F95" s="535">
        <v>5</v>
      </c>
    </row>
    <row r="96" spans="1:6" s="8" customFormat="1" ht="37.5">
      <c r="A96" s="96" t="s">
        <v>391</v>
      </c>
      <c r="B96" s="96" t="s">
        <v>193</v>
      </c>
      <c r="C96" s="97" t="s">
        <v>254</v>
      </c>
      <c r="D96" s="97" t="s">
        <v>245</v>
      </c>
      <c r="E96" s="104" t="s">
        <v>679</v>
      </c>
      <c r="F96" s="535">
        <v>5</v>
      </c>
    </row>
    <row r="97" spans="1:6" s="8" customFormat="1" ht="75">
      <c r="A97" s="96" t="s">
        <v>360</v>
      </c>
      <c r="B97" s="96" t="s">
        <v>309</v>
      </c>
      <c r="C97" s="97" t="s">
        <v>254</v>
      </c>
      <c r="D97" s="97" t="s">
        <v>295</v>
      </c>
      <c r="E97" s="97" t="s">
        <v>681</v>
      </c>
      <c r="F97" s="535">
        <v>5</v>
      </c>
    </row>
    <row r="98" spans="1:6" s="8" customFormat="1" ht="56.25">
      <c r="A98" s="96" t="s">
        <v>430</v>
      </c>
      <c r="B98" s="96" t="s">
        <v>194</v>
      </c>
      <c r="C98" s="97" t="s">
        <v>254</v>
      </c>
      <c r="D98" s="97" t="s">
        <v>295</v>
      </c>
      <c r="E98" s="97" t="s">
        <v>681</v>
      </c>
      <c r="F98" s="535">
        <v>5</v>
      </c>
    </row>
    <row r="99" spans="1:6" s="8" customFormat="1" ht="37.5">
      <c r="A99" s="96" t="s">
        <v>482</v>
      </c>
      <c r="B99" s="96" t="s">
        <v>196</v>
      </c>
      <c r="C99" s="97" t="s">
        <v>254</v>
      </c>
      <c r="D99" s="97" t="s">
        <v>247</v>
      </c>
      <c r="E99" s="104" t="s">
        <v>679</v>
      </c>
      <c r="F99" s="535">
        <v>5</v>
      </c>
    </row>
    <row r="100" spans="1:6" s="8" customFormat="1" ht="37.5">
      <c r="A100" s="96" t="s">
        <v>401</v>
      </c>
      <c r="B100" s="96" t="s">
        <v>197</v>
      </c>
      <c r="C100" s="97" t="s">
        <v>254</v>
      </c>
      <c r="D100" s="97" t="s">
        <v>247</v>
      </c>
      <c r="E100" s="104" t="s">
        <v>679</v>
      </c>
      <c r="F100" s="535">
        <v>5</v>
      </c>
    </row>
    <row r="101" spans="1:6" s="8" customFormat="1" ht="37.5">
      <c r="A101" s="96" t="s">
        <v>325</v>
      </c>
      <c r="B101" s="96" t="s">
        <v>198</v>
      </c>
      <c r="C101" s="97" t="s">
        <v>254</v>
      </c>
      <c r="D101" s="97" t="s">
        <v>247</v>
      </c>
      <c r="E101" s="104" t="s">
        <v>679</v>
      </c>
      <c r="F101" s="535">
        <v>5</v>
      </c>
    </row>
    <row r="102" spans="1:6" s="8" customFormat="1" ht="37.5">
      <c r="A102" s="96" t="s">
        <v>483</v>
      </c>
      <c r="B102" s="96" t="s">
        <v>199</v>
      </c>
      <c r="C102" s="97" t="s">
        <v>254</v>
      </c>
      <c r="D102" s="97" t="s">
        <v>247</v>
      </c>
      <c r="E102" s="104" t="s">
        <v>679</v>
      </c>
      <c r="F102" s="535">
        <v>5</v>
      </c>
    </row>
    <row r="103" spans="1:6" s="8" customFormat="1" ht="38.25" thickBot="1">
      <c r="A103" s="543" t="s">
        <v>333</v>
      </c>
      <c r="B103" s="543" t="s">
        <v>310</v>
      </c>
      <c r="C103" s="545" t="s">
        <v>254</v>
      </c>
      <c r="D103" s="545" t="s">
        <v>247</v>
      </c>
      <c r="E103" s="558" t="s">
        <v>679</v>
      </c>
      <c r="F103" s="561">
        <v>5</v>
      </c>
    </row>
    <row r="104" spans="1:6" s="8" customFormat="1" ht="38.25" thickTop="1">
      <c r="A104" s="540" t="s">
        <v>379</v>
      </c>
      <c r="B104" s="540" t="s">
        <v>311</v>
      </c>
      <c r="C104" s="530" t="s">
        <v>254</v>
      </c>
      <c r="D104" s="530" t="s">
        <v>252</v>
      </c>
      <c r="E104" s="530" t="s">
        <v>252</v>
      </c>
      <c r="F104" s="560">
        <v>5</v>
      </c>
    </row>
    <row r="105" spans="1:6" s="8" customFormat="1" ht="37.5">
      <c r="A105" s="96" t="s">
        <v>457</v>
      </c>
      <c r="B105" s="96" t="s">
        <v>290</v>
      </c>
      <c r="C105" s="97" t="s">
        <v>254</v>
      </c>
      <c r="D105" s="97" t="s">
        <v>252</v>
      </c>
      <c r="E105" s="97" t="s">
        <v>252</v>
      </c>
      <c r="F105" s="535">
        <v>5</v>
      </c>
    </row>
    <row r="106" spans="1:6" s="8" customFormat="1" ht="37.5">
      <c r="A106" s="96" t="s">
        <v>400</v>
      </c>
      <c r="B106" s="96" t="s">
        <v>291</v>
      </c>
      <c r="C106" s="97" t="s">
        <v>254</v>
      </c>
      <c r="D106" s="97" t="s">
        <v>252</v>
      </c>
      <c r="E106" s="97" t="s">
        <v>679</v>
      </c>
      <c r="F106" s="535">
        <v>5</v>
      </c>
    </row>
    <row r="107" spans="1:6" s="8" customFormat="1" ht="37.5">
      <c r="A107" s="96" t="s">
        <v>458</v>
      </c>
      <c r="B107" s="96" t="s">
        <v>202</v>
      </c>
      <c r="C107" s="97" t="s">
        <v>254</v>
      </c>
      <c r="D107" s="97" t="s">
        <v>252</v>
      </c>
      <c r="E107" s="97" t="s">
        <v>679</v>
      </c>
      <c r="F107" s="535">
        <v>5</v>
      </c>
    </row>
    <row r="108" spans="1:6" s="8" customFormat="1" ht="37.5">
      <c r="A108" s="96" t="s">
        <v>459</v>
      </c>
      <c r="B108" s="96" t="s">
        <v>203</v>
      </c>
      <c r="C108" s="97" t="s">
        <v>254</v>
      </c>
      <c r="D108" s="97" t="s">
        <v>252</v>
      </c>
      <c r="E108" s="97" t="s">
        <v>679</v>
      </c>
      <c r="F108" s="535">
        <v>5</v>
      </c>
    </row>
    <row r="109" spans="1:6" s="8" customFormat="1" ht="37.5">
      <c r="A109" s="96" t="s">
        <v>54</v>
      </c>
      <c r="B109" s="96" t="s">
        <v>204</v>
      </c>
      <c r="C109" s="97" t="s">
        <v>254</v>
      </c>
      <c r="D109" s="97" t="s">
        <v>252</v>
      </c>
      <c r="E109" s="97" t="s">
        <v>252</v>
      </c>
      <c r="F109" s="535">
        <v>5</v>
      </c>
    </row>
    <row r="110" spans="1:6" s="8" customFormat="1" ht="37.5">
      <c r="A110" s="96" t="s">
        <v>460</v>
      </c>
      <c r="B110" s="96" t="s">
        <v>206</v>
      </c>
      <c r="C110" s="97" t="s">
        <v>254</v>
      </c>
      <c r="D110" s="97" t="s">
        <v>295</v>
      </c>
      <c r="E110" s="97" t="s">
        <v>679</v>
      </c>
      <c r="F110" s="535">
        <v>5</v>
      </c>
    </row>
    <row r="111" spans="1:6" s="8" customFormat="1" ht="37.5">
      <c r="A111" s="96" t="s">
        <v>461</v>
      </c>
      <c r="B111" s="96" t="s">
        <v>271</v>
      </c>
      <c r="C111" s="97" t="s">
        <v>254</v>
      </c>
      <c r="D111" s="97" t="s">
        <v>244</v>
      </c>
      <c r="E111" s="97" t="s">
        <v>675</v>
      </c>
      <c r="F111" s="535">
        <v>5</v>
      </c>
    </row>
    <row r="112" spans="1:6" s="8" customFormat="1" ht="37.5">
      <c r="A112" s="96" t="s">
        <v>56</v>
      </c>
      <c r="B112" s="96" t="s">
        <v>207</v>
      </c>
      <c r="C112" s="97" t="s">
        <v>254</v>
      </c>
      <c r="D112" s="97" t="s">
        <v>295</v>
      </c>
      <c r="E112" s="97" t="s">
        <v>681</v>
      </c>
      <c r="F112" s="535">
        <v>5</v>
      </c>
    </row>
    <row r="113" spans="1:6" s="8" customFormat="1" ht="75.75" thickBot="1">
      <c r="A113" s="543" t="s">
        <v>57</v>
      </c>
      <c r="B113" s="543" t="s">
        <v>208</v>
      </c>
      <c r="C113" s="545" t="s">
        <v>254</v>
      </c>
      <c r="D113" s="545" t="s">
        <v>252</v>
      </c>
      <c r="E113" s="545" t="s">
        <v>682</v>
      </c>
      <c r="F113" s="561">
        <v>5</v>
      </c>
    </row>
    <row r="114" spans="1:6" s="8" customFormat="1" ht="38.25" thickTop="1">
      <c r="A114" s="540" t="s">
        <v>404</v>
      </c>
      <c r="B114" s="540" t="s">
        <v>213</v>
      </c>
      <c r="C114" s="530" t="s">
        <v>256</v>
      </c>
      <c r="D114" s="530" t="s">
        <v>252</v>
      </c>
      <c r="E114" s="530" t="s">
        <v>252</v>
      </c>
      <c r="F114" s="560">
        <v>5</v>
      </c>
    </row>
    <row r="115" spans="1:6" s="8" customFormat="1" ht="75">
      <c r="A115" s="96" t="s">
        <v>412</v>
      </c>
      <c r="B115" s="96" t="s">
        <v>214</v>
      </c>
      <c r="C115" s="97" t="s">
        <v>256</v>
      </c>
      <c r="D115" s="97" t="s">
        <v>252</v>
      </c>
      <c r="E115" s="97" t="s">
        <v>252</v>
      </c>
      <c r="F115" s="535">
        <v>5</v>
      </c>
    </row>
    <row r="116" spans="1:6" s="8" customFormat="1" ht="56.25">
      <c r="A116" s="96" t="s">
        <v>462</v>
      </c>
      <c r="B116" s="96" t="s">
        <v>215</v>
      </c>
      <c r="C116" s="97" t="s">
        <v>256</v>
      </c>
      <c r="D116" s="97" t="s">
        <v>252</v>
      </c>
      <c r="E116" s="97" t="s">
        <v>252</v>
      </c>
      <c r="F116" s="535">
        <v>5</v>
      </c>
    </row>
    <row r="117" spans="1:6" s="8" customFormat="1" ht="37.5">
      <c r="A117" s="96" t="s">
        <v>405</v>
      </c>
      <c r="B117" s="96" t="s">
        <v>216</v>
      </c>
      <c r="C117" s="97" t="s">
        <v>256</v>
      </c>
      <c r="D117" s="97" t="s">
        <v>252</v>
      </c>
      <c r="E117" s="97" t="s">
        <v>252</v>
      </c>
      <c r="F117" s="535">
        <v>5</v>
      </c>
    </row>
    <row r="118" spans="1:6" s="8" customFormat="1" ht="37.5">
      <c r="A118" s="96" t="s">
        <v>427</v>
      </c>
      <c r="B118" s="96" t="s">
        <v>268</v>
      </c>
      <c r="C118" s="97" t="s">
        <v>256</v>
      </c>
      <c r="D118" s="97" t="s">
        <v>252</v>
      </c>
      <c r="E118" s="97" t="s">
        <v>252</v>
      </c>
      <c r="F118" s="535">
        <v>5</v>
      </c>
    </row>
    <row r="119" spans="1:6" s="8" customFormat="1" ht="56.25">
      <c r="A119" s="96" t="s">
        <v>267</v>
      </c>
      <c r="B119" s="96" t="s">
        <v>269</v>
      </c>
      <c r="C119" s="97" t="s">
        <v>256</v>
      </c>
      <c r="D119" s="97" t="s">
        <v>295</v>
      </c>
      <c r="E119" s="97" t="s">
        <v>295</v>
      </c>
      <c r="F119" s="535">
        <v>5</v>
      </c>
    </row>
    <row r="120" spans="1:6" s="8" customFormat="1" ht="38.25" thickBot="1">
      <c r="A120" s="543" t="s">
        <v>411</v>
      </c>
      <c r="B120" s="543" t="s">
        <v>218</v>
      </c>
      <c r="C120" s="545" t="s">
        <v>256</v>
      </c>
      <c r="D120" s="545" t="s">
        <v>252</v>
      </c>
      <c r="E120" s="558" t="s">
        <v>252</v>
      </c>
      <c r="F120" s="561">
        <v>5</v>
      </c>
    </row>
    <row r="121" spans="1:6" s="8" customFormat="1" ht="57" thickTop="1">
      <c r="A121" s="540" t="s">
        <v>463</v>
      </c>
      <c r="B121" s="540" t="s">
        <v>282</v>
      </c>
      <c r="C121" s="530" t="s">
        <v>254</v>
      </c>
      <c r="D121" s="530" t="s">
        <v>295</v>
      </c>
      <c r="E121" s="531" t="s">
        <v>679</v>
      </c>
      <c r="F121" s="560">
        <v>5</v>
      </c>
    </row>
    <row r="122" spans="1:6" s="8" customFormat="1" ht="56.25">
      <c r="A122" s="96" t="s">
        <v>63</v>
      </c>
      <c r="B122" s="96" t="s">
        <v>265</v>
      </c>
      <c r="C122" s="97" t="s">
        <v>254</v>
      </c>
      <c r="D122" s="97" t="s">
        <v>295</v>
      </c>
      <c r="E122" s="97" t="s">
        <v>295</v>
      </c>
      <c r="F122" s="535">
        <v>5</v>
      </c>
    </row>
    <row r="123" spans="1:6" s="8" customFormat="1" ht="37.5">
      <c r="A123" s="96" t="s">
        <v>413</v>
      </c>
      <c r="B123" s="96" t="s">
        <v>221</v>
      </c>
      <c r="C123" s="97" t="s">
        <v>254</v>
      </c>
      <c r="D123" s="97" t="s">
        <v>295</v>
      </c>
      <c r="E123" s="97" t="s">
        <v>295</v>
      </c>
      <c r="F123" s="535">
        <v>5</v>
      </c>
    </row>
    <row r="124" spans="1:6" s="8" customFormat="1" ht="56.25">
      <c r="A124" s="96" t="s">
        <v>354</v>
      </c>
      <c r="B124" s="96" t="s">
        <v>328</v>
      </c>
      <c r="C124" s="97" t="s">
        <v>254</v>
      </c>
      <c r="D124" s="97" t="s">
        <v>295</v>
      </c>
      <c r="E124" s="97" t="s">
        <v>295</v>
      </c>
      <c r="F124" s="535">
        <v>5</v>
      </c>
    </row>
    <row r="125" spans="1:6" s="8" customFormat="1" ht="56.25">
      <c r="A125" s="96" t="s">
        <v>434</v>
      </c>
      <c r="B125" s="96" t="s">
        <v>222</v>
      </c>
      <c r="C125" s="97" t="s">
        <v>254</v>
      </c>
      <c r="D125" s="97" t="s">
        <v>295</v>
      </c>
      <c r="E125" s="104" t="s">
        <v>679</v>
      </c>
      <c r="F125" s="535">
        <v>5</v>
      </c>
    </row>
    <row r="126" spans="1:6" s="8" customFormat="1" ht="75">
      <c r="A126" s="96" t="s">
        <v>423</v>
      </c>
      <c r="B126" s="96" t="s">
        <v>287</v>
      </c>
      <c r="C126" s="97" t="s">
        <v>254</v>
      </c>
      <c r="D126" s="97" t="s">
        <v>246</v>
      </c>
      <c r="E126" s="97" t="s">
        <v>676</v>
      </c>
      <c r="F126" s="535">
        <v>5</v>
      </c>
    </row>
    <row r="127" spans="1:6" s="8" customFormat="1" ht="37.5">
      <c r="A127" s="96" t="s">
        <v>424</v>
      </c>
      <c r="B127" s="96" t="s">
        <v>224</v>
      </c>
      <c r="C127" s="97" t="s">
        <v>254</v>
      </c>
      <c r="D127" s="97" t="s">
        <v>246</v>
      </c>
      <c r="E127" s="97" t="s">
        <v>676</v>
      </c>
      <c r="F127" s="535">
        <v>5</v>
      </c>
    </row>
    <row r="128" spans="1:6" s="8" customFormat="1" ht="56.25">
      <c r="A128" s="96" t="s">
        <v>67</v>
      </c>
      <c r="B128" s="96" t="s">
        <v>227</v>
      </c>
      <c r="C128" s="97" t="s">
        <v>254</v>
      </c>
      <c r="D128" s="97" t="s">
        <v>253</v>
      </c>
      <c r="E128" s="104" t="s">
        <v>679</v>
      </c>
      <c r="F128" s="535">
        <v>5</v>
      </c>
    </row>
    <row r="129" spans="1:6" s="8" customFormat="1" ht="56.25">
      <c r="A129" s="96" t="s">
        <v>426</v>
      </c>
      <c r="B129" s="96" t="s">
        <v>276</v>
      </c>
      <c r="C129" s="97" t="s">
        <v>254</v>
      </c>
      <c r="D129" s="97" t="s">
        <v>253</v>
      </c>
      <c r="E129" s="104" t="s">
        <v>679</v>
      </c>
      <c r="F129" s="535">
        <v>5</v>
      </c>
    </row>
    <row r="130" spans="1:6" s="8" customFormat="1" ht="93.75">
      <c r="A130" s="96" t="s">
        <v>402</v>
      </c>
      <c r="B130" s="96" t="s">
        <v>312</v>
      </c>
      <c r="C130" s="97" t="s">
        <v>254</v>
      </c>
      <c r="D130" s="97" t="s">
        <v>253</v>
      </c>
      <c r="E130" s="104" t="s">
        <v>679</v>
      </c>
      <c r="F130" s="535">
        <v>5</v>
      </c>
    </row>
    <row r="131" spans="1:6" s="8" customFormat="1" ht="37.5">
      <c r="A131" s="96" t="s">
        <v>431</v>
      </c>
      <c r="B131" s="96" t="s">
        <v>272</v>
      </c>
      <c r="C131" s="97" t="s">
        <v>254</v>
      </c>
      <c r="D131" s="97" t="s">
        <v>246</v>
      </c>
      <c r="E131" s="97" t="s">
        <v>676</v>
      </c>
      <c r="F131" s="535">
        <v>5</v>
      </c>
    </row>
    <row r="132" spans="1:6" s="8" customFormat="1" ht="42" thickBot="1">
      <c r="A132" s="543" t="s">
        <v>425</v>
      </c>
      <c r="B132" s="543" t="s">
        <v>584</v>
      </c>
      <c r="C132" s="545" t="s">
        <v>254</v>
      </c>
      <c r="D132" s="545" t="s">
        <v>246</v>
      </c>
      <c r="E132" s="545" t="s">
        <v>676</v>
      </c>
      <c r="F132" s="561">
        <v>5</v>
      </c>
    </row>
    <row r="133" spans="1:6" s="8" customFormat="1" ht="57" thickTop="1">
      <c r="A133" s="540" t="s">
        <v>384</v>
      </c>
      <c r="B133" s="540" t="s">
        <v>277</v>
      </c>
      <c r="C133" s="530" t="s">
        <v>256</v>
      </c>
      <c r="D133" s="530" t="s">
        <v>295</v>
      </c>
      <c r="E133" s="530" t="s">
        <v>295</v>
      </c>
      <c r="F133" s="560">
        <v>5</v>
      </c>
    </row>
    <row r="134" spans="1:6" s="8" customFormat="1" ht="37.5">
      <c r="A134" s="96" t="s">
        <v>433</v>
      </c>
      <c r="B134" s="96" t="s">
        <v>288</v>
      </c>
      <c r="C134" s="97" t="s">
        <v>256</v>
      </c>
      <c r="D134" s="97" t="s">
        <v>295</v>
      </c>
      <c r="E134" s="97" t="s">
        <v>295</v>
      </c>
      <c r="F134" s="535">
        <v>5</v>
      </c>
    </row>
    <row r="135" spans="1:6" s="8" customFormat="1" ht="37.5">
      <c r="A135" s="96" t="s">
        <v>293</v>
      </c>
      <c r="B135" s="96" t="s">
        <v>230</v>
      </c>
      <c r="C135" s="97" t="s">
        <v>256</v>
      </c>
      <c r="D135" s="97" t="s">
        <v>295</v>
      </c>
      <c r="E135" s="97" t="s">
        <v>295</v>
      </c>
      <c r="F135" s="535">
        <v>5</v>
      </c>
    </row>
    <row r="136" spans="1:6" s="8" customFormat="1" ht="37.5">
      <c r="A136" s="96" t="s">
        <v>468</v>
      </c>
      <c r="B136" s="96" t="s">
        <v>231</v>
      </c>
      <c r="C136" s="97" t="s">
        <v>256</v>
      </c>
      <c r="D136" s="97" t="s">
        <v>295</v>
      </c>
      <c r="E136" s="104" t="s">
        <v>679</v>
      </c>
      <c r="F136" s="535">
        <v>5</v>
      </c>
    </row>
    <row r="137" spans="1:6" s="8" customFormat="1" ht="37.5">
      <c r="A137" s="96" t="s">
        <v>372</v>
      </c>
      <c r="B137" s="96" t="s">
        <v>270</v>
      </c>
      <c r="C137" s="97" t="s">
        <v>256</v>
      </c>
      <c r="D137" s="97" t="s">
        <v>295</v>
      </c>
      <c r="E137" s="97" t="s">
        <v>295</v>
      </c>
      <c r="F137" s="535">
        <v>5</v>
      </c>
    </row>
    <row r="138" spans="1:6" s="8" customFormat="1" ht="56.25">
      <c r="A138" s="96" t="s">
        <v>343</v>
      </c>
      <c r="B138" s="96" t="s">
        <v>281</v>
      </c>
      <c r="C138" s="97" t="s">
        <v>256</v>
      </c>
      <c r="D138" s="97" t="s">
        <v>295</v>
      </c>
      <c r="E138" s="97" t="s">
        <v>295</v>
      </c>
      <c r="F138" s="535">
        <v>5</v>
      </c>
    </row>
    <row r="139" spans="1:6" s="8" customFormat="1" ht="56.25">
      <c r="A139" s="96" t="s">
        <v>432</v>
      </c>
      <c r="B139" s="96" t="s">
        <v>330</v>
      </c>
      <c r="C139" s="97" t="s">
        <v>256</v>
      </c>
      <c r="D139" s="97" t="s">
        <v>246</v>
      </c>
      <c r="E139" s="97" t="s">
        <v>676</v>
      </c>
      <c r="F139" s="535">
        <v>5</v>
      </c>
    </row>
    <row r="140" spans="1:6" s="8" customFormat="1" ht="57" thickBot="1">
      <c r="A140" s="543" t="s">
        <v>418</v>
      </c>
      <c r="B140" s="543" t="s">
        <v>273</v>
      </c>
      <c r="C140" s="545" t="s">
        <v>256</v>
      </c>
      <c r="D140" s="545" t="s">
        <v>246</v>
      </c>
      <c r="E140" s="545" t="s">
        <v>676</v>
      </c>
      <c r="F140" s="561">
        <v>5</v>
      </c>
    </row>
    <row r="141" spans="1:6" s="8" customFormat="1" ht="75.75" thickTop="1">
      <c r="A141" s="540" t="s">
        <v>410</v>
      </c>
      <c r="B141" s="540" t="s">
        <v>314</v>
      </c>
      <c r="C141" s="530" t="s">
        <v>254</v>
      </c>
      <c r="D141" s="530" t="s">
        <v>295</v>
      </c>
      <c r="E141" s="530" t="s">
        <v>681</v>
      </c>
      <c r="F141" s="560">
        <v>5</v>
      </c>
    </row>
    <row r="142" spans="1:6" s="8" customFormat="1" ht="37.5">
      <c r="A142" s="96" t="s">
        <v>74</v>
      </c>
      <c r="B142" s="96" t="s">
        <v>236</v>
      </c>
      <c r="C142" s="97" t="s">
        <v>254</v>
      </c>
      <c r="D142" s="97" t="s">
        <v>295</v>
      </c>
      <c r="E142" s="97" t="s">
        <v>681</v>
      </c>
      <c r="F142" s="535">
        <v>5</v>
      </c>
    </row>
    <row r="143" spans="1:6" s="8" customFormat="1" ht="38.25" thickBot="1">
      <c r="A143" s="543" t="s">
        <v>380</v>
      </c>
      <c r="B143" s="543" t="s">
        <v>238</v>
      </c>
      <c r="C143" s="545" t="s">
        <v>254</v>
      </c>
      <c r="D143" s="545" t="s">
        <v>295</v>
      </c>
      <c r="E143" s="545" t="s">
        <v>681</v>
      </c>
      <c r="F143" s="561">
        <v>5</v>
      </c>
    </row>
    <row r="144" spans="1:6" s="8" customFormat="1" ht="38.25" thickTop="1">
      <c r="A144" s="562" t="s">
        <v>348</v>
      </c>
      <c r="B144" s="540" t="s">
        <v>241</v>
      </c>
      <c r="C144" s="530" t="s">
        <v>254</v>
      </c>
      <c r="D144" s="530" t="s">
        <v>251</v>
      </c>
      <c r="E144" s="530" t="s">
        <v>679</v>
      </c>
      <c r="F144" s="557">
        <v>0</v>
      </c>
    </row>
    <row r="145" spans="1:6" s="8" customFormat="1" ht="37.5">
      <c r="A145" s="96" t="s">
        <v>350</v>
      </c>
      <c r="B145" s="96" t="s">
        <v>243</v>
      </c>
      <c r="C145" s="97" t="s">
        <v>256</v>
      </c>
      <c r="D145" s="97" t="s">
        <v>251</v>
      </c>
      <c r="E145" s="97" t="s">
        <v>679</v>
      </c>
      <c r="F145" s="45">
        <v>0</v>
      </c>
    </row>
    <row r="146" spans="1:6" s="117" customFormat="1">
      <c r="A146" s="54"/>
      <c r="B146" s="55"/>
      <c r="C146" s="56"/>
      <c r="D146" s="56"/>
      <c r="E146" s="57"/>
      <c r="F146" s="58"/>
    </row>
    <row r="147" spans="1:6" s="117" customFormat="1">
      <c r="A147" s="54"/>
      <c r="B147" s="55"/>
      <c r="C147" s="56"/>
      <c r="D147" s="56"/>
      <c r="E147" s="57"/>
      <c r="F147" s="60"/>
    </row>
    <row r="148" spans="1:6" s="117" customFormat="1">
      <c r="A148" s="54"/>
      <c r="B148" s="55"/>
      <c r="C148" s="56"/>
      <c r="D148" s="56"/>
      <c r="E148" s="57"/>
      <c r="F148" s="60"/>
    </row>
    <row r="149" spans="1:6" s="117" customFormat="1">
      <c r="A149" s="526"/>
      <c r="B149" s="526"/>
      <c r="C149" s="526"/>
      <c r="D149" s="526"/>
      <c r="E149" s="526"/>
      <c r="F149" s="526"/>
    </row>
    <row r="150" spans="1:6" s="117" customFormat="1">
      <c r="A150" s="528"/>
      <c r="B150" s="528"/>
      <c r="C150" s="528"/>
      <c r="D150" s="528"/>
      <c r="E150" s="528"/>
      <c r="F150" s="528"/>
    </row>
    <row r="151" spans="1:6" s="182" customFormat="1">
      <c r="A151" s="528"/>
      <c r="B151" s="528"/>
      <c r="C151" s="528"/>
      <c r="D151" s="528"/>
      <c r="E151" s="528"/>
      <c r="F151" s="528"/>
    </row>
    <row r="152" spans="1:6" s="182" customFormat="1">
      <c r="A152" s="529"/>
      <c r="B152" s="529"/>
      <c r="C152" s="529"/>
      <c r="D152" s="529"/>
      <c r="E152" s="529"/>
      <c r="F152" s="529"/>
    </row>
    <row r="153" spans="1:6" s="117" customFormat="1">
      <c r="A153" s="527"/>
      <c r="B153" s="527"/>
      <c r="C153" s="527"/>
      <c r="D153" s="527"/>
      <c r="E153" s="527"/>
      <c r="F153" s="527"/>
    </row>
    <row r="154" spans="1:6" s="117" customFormat="1">
      <c r="A154" s="526"/>
      <c r="B154" s="526"/>
      <c r="C154" s="526"/>
      <c r="D154" s="526"/>
      <c r="E154" s="526"/>
      <c r="F154" s="526"/>
    </row>
    <row r="155" spans="1:6" s="117" customFormat="1">
      <c r="A155" s="191"/>
      <c r="B155" s="191"/>
      <c r="C155" s="191"/>
      <c r="D155" s="191"/>
      <c r="E155" s="191"/>
      <c r="F155" s="191"/>
    </row>
    <row r="156" spans="1:6" s="117" customFormat="1">
      <c r="A156" s="526"/>
      <c r="B156" s="526"/>
      <c r="C156" s="526"/>
      <c r="D156" s="526"/>
      <c r="E156" s="526"/>
      <c r="F156" s="526"/>
    </row>
    <row r="157" spans="1:6" s="117" customFormat="1">
      <c r="A157" s="528"/>
      <c r="B157" s="528"/>
      <c r="C157" s="528"/>
      <c r="D157" s="528"/>
      <c r="E157" s="528"/>
      <c r="F157" s="528"/>
    </row>
  </sheetData>
  <sheetProtection formatColumns="0" sort="0" autoFilter="0" pivotTables="0"/>
  <mergeCells count="6">
    <mergeCell ref="A8:F8"/>
    <mergeCell ref="A2:F2"/>
    <mergeCell ref="A4:F4"/>
    <mergeCell ref="A5:F5"/>
    <mergeCell ref="A6:F6"/>
    <mergeCell ref="A7:F7"/>
  </mergeCells>
  <pageMargins left="0.23622047244094491" right="0.23622047244094491" top="0.74803149606299213" bottom="0.74803149606299213" header="0.31496062992125984" footer="0.31496062992125984"/>
  <pageSetup paperSize="9" scale="46" fitToHeight="0"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93"/>
  <sheetViews>
    <sheetView zoomScale="50" zoomScaleNormal="50" workbookViewId="0">
      <pane ySplit="1" topLeftCell="A241" activePane="bottomLeft" state="frozen"/>
      <selection pane="bottomLeft" activeCell="A191" sqref="A191:V191"/>
    </sheetView>
  </sheetViews>
  <sheetFormatPr defaultRowHeight="17.25"/>
  <cols>
    <col min="1" max="1" width="13" style="9" customWidth="1"/>
    <col min="2" max="2" width="6.140625" style="9" customWidth="1"/>
    <col min="3" max="3" width="40" style="53" customWidth="1"/>
    <col min="4" max="4" width="10.140625" style="9" customWidth="1"/>
    <col min="5" max="6" width="13.7109375" style="9" customWidth="1"/>
    <col min="7" max="7" width="24" style="9" customWidth="1"/>
    <col min="8" max="8" width="25.28515625" style="9" hidden="1" customWidth="1"/>
    <col min="9" max="9" width="18.140625" style="9" customWidth="1"/>
    <col min="10" max="10" width="18.140625" style="9" hidden="1" customWidth="1"/>
    <col min="11" max="11" width="24.5703125" style="9" hidden="1" customWidth="1"/>
    <col min="12" max="12" width="18.42578125" style="9" hidden="1" customWidth="1"/>
    <col min="13" max="13" width="20.5703125" style="8" customWidth="1"/>
    <col min="14" max="14" width="16.7109375" style="9" customWidth="1"/>
    <col min="15" max="15" width="20.28515625" style="8" customWidth="1"/>
    <col min="16" max="16" width="16.140625" style="9" customWidth="1"/>
    <col min="17" max="17" width="23" hidden="1" customWidth="1"/>
    <col min="18" max="18" width="21.5703125" hidden="1" customWidth="1"/>
    <col min="19" max="20" width="20.7109375" hidden="1" customWidth="1"/>
    <col min="21" max="21" width="23.42578125" customWidth="1"/>
    <col min="22" max="22" width="19.42578125" customWidth="1"/>
  </cols>
  <sheetData>
    <row r="1" spans="1:22" ht="15">
      <c r="A1"/>
      <c r="B1"/>
      <c r="C1"/>
      <c r="D1"/>
      <c r="E1"/>
      <c r="F1"/>
      <c r="G1"/>
      <c r="H1"/>
      <c r="I1"/>
      <c r="J1"/>
      <c r="K1"/>
      <c r="L1"/>
      <c r="M1"/>
      <c r="N1"/>
      <c r="O1"/>
      <c r="P1"/>
    </row>
    <row r="2" spans="1:22" ht="15">
      <c r="A2"/>
      <c r="B2"/>
      <c r="C2"/>
      <c r="D2"/>
      <c r="E2"/>
      <c r="F2"/>
      <c r="G2"/>
      <c r="H2"/>
      <c r="I2"/>
      <c r="J2"/>
      <c r="K2"/>
      <c r="L2"/>
      <c r="M2"/>
      <c r="N2"/>
      <c r="O2"/>
      <c r="P2"/>
    </row>
    <row r="3" spans="1:22" ht="25.5">
      <c r="A3" s="580" t="s">
        <v>672</v>
      </c>
      <c r="B3" s="580"/>
      <c r="C3" s="580"/>
      <c r="D3" s="580"/>
      <c r="E3" s="580"/>
      <c r="F3" s="580"/>
      <c r="G3" s="580"/>
      <c r="H3" s="580"/>
      <c r="I3" s="580"/>
      <c r="J3" s="580"/>
      <c r="K3" s="580"/>
      <c r="L3" s="580"/>
      <c r="M3" s="580"/>
      <c r="N3" s="580"/>
      <c r="O3" s="580"/>
      <c r="P3" s="580"/>
      <c r="Q3" s="580"/>
      <c r="R3" s="580"/>
      <c r="S3" s="580"/>
      <c r="T3" s="580"/>
      <c r="U3" s="581"/>
    </row>
    <row r="4" spans="1:22" ht="25.5">
      <c r="A4" s="325"/>
      <c r="B4" s="325"/>
      <c r="C4" s="325"/>
      <c r="D4" s="325"/>
      <c r="E4" s="325"/>
      <c r="F4" s="325"/>
      <c r="G4" s="583" t="s">
        <v>649</v>
      </c>
      <c r="H4" s="583"/>
      <c r="I4" s="583"/>
      <c r="J4" s="326"/>
      <c r="K4" s="326"/>
      <c r="L4" s="326"/>
      <c r="M4" s="583" t="s">
        <v>650</v>
      </c>
      <c r="N4" s="583"/>
      <c r="O4" s="583" t="s">
        <v>651</v>
      </c>
      <c r="P4" s="583"/>
      <c r="Q4" s="325"/>
      <c r="R4" s="325"/>
      <c r="S4" s="325"/>
      <c r="T4" s="325"/>
      <c r="U4" s="326"/>
      <c r="V4" s="190"/>
    </row>
    <row r="5" spans="1:22" ht="148.5">
      <c r="A5" s="3" t="s">
        <v>80</v>
      </c>
      <c r="B5" s="3"/>
      <c r="C5" s="3" t="s">
        <v>81</v>
      </c>
      <c r="D5" s="1" t="s">
        <v>82</v>
      </c>
      <c r="E5" s="1" t="s">
        <v>306</v>
      </c>
      <c r="F5" s="1" t="s">
        <v>627</v>
      </c>
      <c r="G5" s="1" t="s">
        <v>655</v>
      </c>
      <c r="H5" s="2" t="s">
        <v>634</v>
      </c>
      <c r="I5" s="2" t="s">
        <v>656</v>
      </c>
      <c r="J5" s="2" t="s">
        <v>635</v>
      </c>
      <c r="K5" s="206" t="s">
        <v>636</v>
      </c>
      <c r="L5" s="2" t="s">
        <v>633</v>
      </c>
      <c r="M5" s="2" t="s">
        <v>657</v>
      </c>
      <c r="N5" s="2" t="s">
        <v>652</v>
      </c>
      <c r="O5" s="2" t="s">
        <v>658</v>
      </c>
      <c r="P5" s="2" t="s">
        <v>659</v>
      </c>
      <c r="Q5" s="206" t="s">
        <v>592</v>
      </c>
      <c r="R5" s="70" t="s">
        <v>593</v>
      </c>
      <c r="S5" s="206" t="s">
        <v>594</v>
      </c>
      <c r="T5" s="327" t="s">
        <v>599</v>
      </c>
      <c r="U5" s="2" t="s">
        <v>660</v>
      </c>
      <c r="V5" s="2" t="s">
        <v>661</v>
      </c>
    </row>
    <row r="6" spans="1:22" ht="16.5">
      <c r="A6" s="1">
        <v>1</v>
      </c>
      <c r="B6" s="1"/>
      <c r="C6" s="1">
        <v>2</v>
      </c>
      <c r="D6" s="1">
        <v>3</v>
      </c>
      <c r="E6" s="1">
        <v>4</v>
      </c>
      <c r="F6" s="1">
        <v>5</v>
      </c>
      <c r="G6" s="1">
        <v>6</v>
      </c>
      <c r="H6" s="1" t="s">
        <v>366</v>
      </c>
      <c r="I6" s="1">
        <v>7</v>
      </c>
      <c r="J6" s="1" t="s">
        <v>365</v>
      </c>
      <c r="K6" s="207" t="s">
        <v>598</v>
      </c>
      <c r="L6" s="86" t="s">
        <v>576</v>
      </c>
      <c r="M6" s="1">
        <v>8</v>
      </c>
      <c r="N6" s="1" t="s">
        <v>653</v>
      </c>
      <c r="O6" s="209">
        <v>9</v>
      </c>
      <c r="P6" s="1" t="s">
        <v>654</v>
      </c>
      <c r="Q6" s="207" t="s">
        <v>595</v>
      </c>
      <c r="R6" s="205" t="s">
        <v>597</v>
      </c>
      <c r="S6" s="219" t="s">
        <v>596</v>
      </c>
      <c r="T6" s="219" t="s">
        <v>600</v>
      </c>
      <c r="U6" s="1">
        <v>10</v>
      </c>
      <c r="V6" s="1" t="s">
        <v>630</v>
      </c>
    </row>
    <row r="7" spans="1:22" ht="16.5" hidden="1">
      <c r="A7" s="1"/>
      <c r="B7" s="1"/>
      <c r="C7" s="1"/>
      <c r="D7" s="1"/>
      <c r="E7" s="1"/>
      <c r="F7" s="1"/>
      <c r="G7" s="1"/>
      <c r="H7" s="1"/>
      <c r="I7" s="1"/>
      <c r="J7" s="1"/>
      <c r="K7" s="207"/>
      <c r="L7" s="86"/>
      <c r="M7" s="1"/>
      <c r="N7" s="1"/>
      <c r="O7" s="209"/>
      <c r="P7" s="1"/>
      <c r="Q7" s="329"/>
      <c r="R7" s="330"/>
      <c r="S7" s="219"/>
      <c r="T7" s="219"/>
      <c r="U7" s="1"/>
      <c r="V7" s="1"/>
    </row>
    <row r="8" spans="1:22" ht="16.5">
      <c r="A8" s="5"/>
      <c r="B8" s="5"/>
      <c r="C8" s="333" t="s">
        <v>88</v>
      </c>
      <c r="D8" s="5"/>
      <c r="E8" s="5"/>
      <c r="F8" s="5"/>
      <c r="G8" s="11" t="e">
        <f>#REF!</f>
        <v>#REF!</v>
      </c>
      <c r="H8" s="348"/>
      <c r="I8" s="11" t="e">
        <f>#REF!</f>
        <v>#REF!</v>
      </c>
      <c r="J8" s="348"/>
      <c r="K8" s="348"/>
      <c r="L8" s="349"/>
      <c r="M8" s="11" t="e">
        <f>#REF!</f>
        <v>#REF!</v>
      </c>
      <c r="N8" s="334" t="e">
        <f>M8/G8</f>
        <v>#REF!</v>
      </c>
      <c r="O8" s="335" t="e">
        <f>#REF!</f>
        <v>#REF!</v>
      </c>
      <c r="P8" s="334" t="e">
        <f>O8/G8</f>
        <v>#REF!</v>
      </c>
      <c r="Q8" s="350"/>
      <c r="R8" s="350"/>
      <c r="S8" s="351"/>
      <c r="T8" s="351"/>
      <c r="U8" s="11" t="e">
        <f>#REF!</f>
        <v>#REF!</v>
      </c>
      <c r="V8" s="11" t="e">
        <f>O8-U8</f>
        <v>#REF!</v>
      </c>
    </row>
    <row r="9" spans="1:22" ht="16.5">
      <c r="A9" s="5"/>
      <c r="B9" s="5"/>
      <c r="C9" s="4"/>
      <c r="D9" s="5"/>
      <c r="E9" s="5"/>
      <c r="F9" s="5"/>
      <c r="G9" s="5"/>
      <c r="H9" s="348"/>
      <c r="I9" s="11"/>
      <c r="J9" s="348"/>
      <c r="K9" s="348"/>
      <c r="L9" s="349"/>
      <c r="M9" s="11"/>
      <c r="N9" s="334"/>
      <c r="O9" s="335"/>
      <c r="P9" s="334"/>
      <c r="Q9" s="350"/>
      <c r="R9" s="350"/>
      <c r="S9" s="351"/>
      <c r="T9" s="351"/>
      <c r="U9" s="11"/>
      <c r="V9" s="11"/>
    </row>
    <row r="10" spans="1:22" ht="16.5">
      <c r="A10" s="5"/>
      <c r="B10" s="5"/>
      <c r="C10" s="333" t="s">
        <v>336</v>
      </c>
      <c r="D10" s="5"/>
      <c r="E10" s="5"/>
      <c r="F10" s="5"/>
      <c r="G10" s="11" t="e">
        <f>#REF!</f>
        <v>#REF!</v>
      </c>
      <c r="H10" s="348"/>
      <c r="I10" s="11" t="e">
        <f>#REF!</f>
        <v>#REF!</v>
      </c>
      <c r="J10" s="348"/>
      <c r="K10" s="348"/>
      <c r="L10" s="349"/>
      <c r="M10" s="11" t="e">
        <f>#REF!</f>
        <v>#REF!</v>
      </c>
      <c r="N10" s="334" t="e">
        <f t="shared" ref="N10:N18" si="0">M10/G10</f>
        <v>#REF!</v>
      </c>
      <c r="O10" s="335" t="e">
        <f>#REF!</f>
        <v>#REF!</v>
      </c>
      <c r="P10" s="334" t="e">
        <f t="shared" ref="P10:P18" si="1">O10/G10</f>
        <v>#REF!</v>
      </c>
      <c r="Q10" s="350"/>
      <c r="R10" s="350"/>
      <c r="S10" s="351"/>
      <c r="T10" s="351"/>
      <c r="U10" s="11" t="e">
        <f>#REF!</f>
        <v>#REF!</v>
      </c>
      <c r="V10" s="11" t="e">
        <f>O10-U10</f>
        <v>#REF!</v>
      </c>
    </row>
    <row r="11" spans="1:22" ht="16.5">
      <c r="A11" s="5"/>
      <c r="B11" s="5"/>
      <c r="C11" s="333" t="s">
        <v>89</v>
      </c>
      <c r="D11" s="5"/>
      <c r="E11" s="5"/>
      <c r="F11" s="5"/>
      <c r="G11" s="11" t="e">
        <f>#REF!</f>
        <v>#REF!</v>
      </c>
      <c r="H11" s="348"/>
      <c r="I11" s="11" t="e">
        <f>#REF!</f>
        <v>#REF!</v>
      </c>
      <c r="J11" s="348"/>
      <c r="K11" s="348"/>
      <c r="L11" s="349"/>
      <c r="M11" s="11" t="e">
        <f>#REF!</f>
        <v>#REF!</v>
      </c>
      <c r="N11" s="334" t="e">
        <f t="shared" si="0"/>
        <v>#REF!</v>
      </c>
      <c r="O11" s="335" t="e">
        <f>#REF!</f>
        <v>#REF!</v>
      </c>
      <c r="P11" s="334" t="e">
        <f t="shared" si="1"/>
        <v>#REF!</v>
      </c>
      <c r="Q11" s="350"/>
      <c r="R11" s="350"/>
      <c r="S11" s="351"/>
      <c r="T11" s="351"/>
      <c r="U11" s="11" t="e">
        <f>#REF!</f>
        <v>#REF!</v>
      </c>
      <c r="V11" s="11" t="e">
        <f t="shared" ref="V11:V18" si="2">O11-U11</f>
        <v>#REF!</v>
      </c>
    </row>
    <row r="12" spans="1:22" ht="16.5">
      <c r="A12" s="5"/>
      <c r="B12" s="5"/>
      <c r="C12" s="333" t="s">
        <v>90</v>
      </c>
      <c r="D12" s="5"/>
      <c r="E12" s="5"/>
      <c r="F12" s="5"/>
      <c r="G12" s="11" t="e">
        <f>#REF!</f>
        <v>#REF!</v>
      </c>
      <c r="H12" s="348"/>
      <c r="I12" s="11" t="e">
        <f>#REF!</f>
        <v>#REF!</v>
      </c>
      <c r="J12" s="348"/>
      <c r="K12" s="348"/>
      <c r="L12" s="349"/>
      <c r="M12" s="11" t="e">
        <f>#REF!</f>
        <v>#REF!</v>
      </c>
      <c r="N12" s="334" t="e">
        <f t="shared" si="0"/>
        <v>#REF!</v>
      </c>
      <c r="O12" s="335" t="e">
        <f>#REF!</f>
        <v>#REF!</v>
      </c>
      <c r="P12" s="334" t="e">
        <f t="shared" si="1"/>
        <v>#REF!</v>
      </c>
      <c r="Q12" s="350"/>
      <c r="R12" s="350"/>
      <c r="S12" s="351"/>
      <c r="T12" s="351"/>
      <c r="U12" s="11" t="e">
        <f>#REF!</f>
        <v>#REF!</v>
      </c>
      <c r="V12" s="11" t="e">
        <f t="shared" si="2"/>
        <v>#REF!</v>
      </c>
    </row>
    <row r="13" spans="1:22" ht="16.5">
      <c r="A13" s="5"/>
      <c r="B13" s="5"/>
      <c r="C13" s="4"/>
      <c r="D13" s="5"/>
      <c r="E13" s="5"/>
      <c r="F13" s="5"/>
      <c r="G13" s="11"/>
      <c r="H13" s="348"/>
      <c r="I13" s="11"/>
      <c r="J13" s="348"/>
      <c r="K13" s="348"/>
      <c r="L13" s="349"/>
      <c r="M13" s="11"/>
      <c r="N13" s="334"/>
      <c r="O13" s="335"/>
      <c r="P13" s="334"/>
      <c r="Q13" s="350"/>
      <c r="R13" s="350"/>
      <c r="S13" s="351"/>
      <c r="T13" s="351"/>
      <c r="U13" s="11"/>
      <c r="V13" s="11"/>
    </row>
    <row r="14" spans="1:22" ht="18.75">
      <c r="A14" s="5"/>
      <c r="B14" s="5"/>
      <c r="C14" s="336" t="s">
        <v>337</v>
      </c>
      <c r="D14" s="5"/>
      <c r="E14" s="5"/>
      <c r="F14" s="5"/>
      <c r="G14" s="11" t="e">
        <f>#REF!</f>
        <v>#REF!</v>
      </c>
      <c r="H14" s="348"/>
      <c r="I14" s="11" t="e">
        <f>#REF!</f>
        <v>#REF!</v>
      </c>
      <c r="J14" s="348"/>
      <c r="K14" s="348"/>
      <c r="L14" s="349"/>
      <c r="M14" s="11" t="e">
        <f>#REF!</f>
        <v>#REF!</v>
      </c>
      <c r="N14" s="334" t="e">
        <f t="shared" si="0"/>
        <v>#REF!</v>
      </c>
      <c r="O14" s="335" t="e">
        <f>#REF!</f>
        <v>#REF!</v>
      </c>
      <c r="P14" s="334" t="e">
        <f t="shared" si="1"/>
        <v>#REF!</v>
      </c>
      <c r="Q14" s="350"/>
      <c r="R14" s="350"/>
      <c r="S14" s="351"/>
      <c r="T14" s="351"/>
      <c r="U14" s="11" t="e">
        <f>#REF!</f>
        <v>#REF!</v>
      </c>
      <c r="V14" s="11" t="e">
        <f t="shared" si="2"/>
        <v>#REF!</v>
      </c>
    </row>
    <row r="15" spans="1:22" ht="18.75">
      <c r="A15" s="5"/>
      <c r="B15" s="5"/>
      <c r="C15" s="336" t="s">
        <v>275</v>
      </c>
      <c r="D15" s="5"/>
      <c r="E15" s="5"/>
      <c r="F15" s="5"/>
      <c r="G15" s="11" t="e">
        <f>#REF!</f>
        <v>#REF!</v>
      </c>
      <c r="H15" s="348"/>
      <c r="I15" s="11" t="e">
        <f>#REF!</f>
        <v>#REF!</v>
      </c>
      <c r="J15" s="348"/>
      <c r="K15" s="348"/>
      <c r="L15" s="349"/>
      <c r="M15" s="11" t="e">
        <f>#REF!</f>
        <v>#REF!</v>
      </c>
      <c r="N15" s="334" t="e">
        <f t="shared" si="0"/>
        <v>#REF!</v>
      </c>
      <c r="O15" s="335" t="e">
        <f>#REF!</f>
        <v>#REF!</v>
      </c>
      <c r="P15" s="334" t="e">
        <f t="shared" si="1"/>
        <v>#REF!</v>
      </c>
      <c r="Q15" s="350"/>
      <c r="R15" s="350"/>
      <c r="S15" s="351"/>
      <c r="T15" s="351"/>
      <c r="U15" s="11" t="e">
        <f>#REF!</f>
        <v>#REF!</v>
      </c>
      <c r="V15" s="11" t="e">
        <f t="shared" si="2"/>
        <v>#REF!</v>
      </c>
    </row>
    <row r="16" spans="1:22" ht="18.75">
      <c r="A16" s="5"/>
      <c r="B16" s="5"/>
      <c r="C16" s="336" t="s">
        <v>91</v>
      </c>
      <c r="D16" s="5"/>
      <c r="E16" s="5"/>
      <c r="F16" s="5"/>
      <c r="G16" s="11" t="e">
        <f>#REF!</f>
        <v>#REF!</v>
      </c>
      <c r="H16" s="348"/>
      <c r="I16" s="11" t="e">
        <f>#REF!</f>
        <v>#REF!</v>
      </c>
      <c r="J16" s="348"/>
      <c r="K16" s="348"/>
      <c r="L16" s="349"/>
      <c r="M16" s="11" t="e">
        <f>#REF!</f>
        <v>#REF!</v>
      </c>
      <c r="N16" s="334" t="e">
        <f t="shared" si="0"/>
        <v>#REF!</v>
      </c>
      <c r="O16" s="335" t="e">
        <f>#REF!</f>
        <v>#REF!</v>
      </c>
      <c r="P16" s="334" t="e">
        <f t="shared" si="1"/>
        <v>#REF!</v>
      </c>
      <c r="Q16" s="350"/>
      <c r="R16" s="350"/>
      <c r="S16" s="351"/>
      <c r="T16" s="351"/>
      <c r="U16" s="11" t="e">
        <f>#REF!</f>
        <v>#REF!</v>
      </c>
      <c r="V16" s="11" t="e">
        <f t="shared" si="2"/>
        <v>#REF!</v>
      </c>
    </row>
    <row r="17" spans="1:22">
      <c r="A17" s="5"/>
      <c r="B17" s="5"/>
      <c r="C17" s="337" t="s">
        <v>621</v>
      </c>
      <c r="D17" s="5"/>
      <c r="E17" s="5"/>
      <c r="F17" s="5"/>
      <c r="G17" s="338" t="e">
        <f>#REF!</f>
        <v>#REF!</v>
      </c>
      <c r="H17" s="352"/>
      <c r="I17" s="338" t="e">
        <f>#REF!</f>
        <v>#REF!</v>
      </c>
      <c r="J17" s="352"/>
      <c r="K17" s="352"/>
      <c r="L17" s="353"/>
      <c r="M17" s="338" t="e">
        <f>#REF!</f>
        <v>#REF!</v>
      </c>
      <c r="N17" s="339" t="e">
        <f t="shared" si="0"/>
        <v>#REF!</v>
      </c>
      <c r="O17" s="340" t="e">
        <f>#REF!</f>
        <v>#REF!</v>
      </c>
      <c r="P17" s="339" t="e">
        <f t="shared" si="1"/>
        <v>#REF!</v>
      </c>
      <c r="Q17" s="354"/>
      <c r="R17" s="354"/>
      <c r="S17" s="355"/>
      <c r="T17" s="355"/>
      <c r="U17" s="338" t="e">
        <f>#REF!</f>
        <v>#REF!</v>
      </c>
      <c r="V17" s="338" t="e">
        <f>O17-U17</f>
        <v>#REF!</v>
      </c>
    </row>
    <row r="18" spans="1:22">
      <c r="A18" s="5"/>
      <c r="B18" s="5"/>
      <c r="C18" s="337" t="s">
        <v>622</v>
      </c>
      <c r="D18" s="5"/>
      <c r="E18" s="5"/>
      <c r="F18" s="5"/>
      <c r="G18" s="338" t="e">
        <f>#REF!</f>
        <v>#REF!</v>
      </c>
      <c r="H18" s="352"/>
      <c r="I18" s="338" t="e">
        <f>#REF!</f>
        <v>#REF!</v>
      </c>
      <c r="J18" s="352"/>
      <c r="K18" s="352"/>
      <c r="L18" s="353"/>
      <c r="M18" s="338" t="e">
        <f>#REF!</f>
        <v>#REF!</v>
      </c>
      <c r="N18" s="339" t="e">
        <f t="shared" si="0"/>
        <v>#REF!</v>
      </c>
      <c r="O18" s="340" t="e">
        <f>#REF!</f>
        <v>#REF!</v>
      </c>
      <c r="P18" s="339" t="e">
        <f t="shared" si="1"/>
        <v>#REF!</v>
      </c>
      <c r="Q18" s="354"/>
      <c r="R18" s="354"/>
      <c r="S18" s="355"/>
      <c r="T18" s="355"/>
      <c r="U18" s="338" t="e">
        <f>#REF!</f>
        <v>#REF!</v>
      </c>
      <c r="V18" s="338" t="e">
        <f t="shared" si="2"/>
        <v>#REF!</v>
      </c>
    </row>
    <row r="19" spans="1:22" ht="19.5">
      <c r="A19" s="92"/>
      <c r="B19" s="92"/>
      <c r="C19" s="245"/>
      <c r="D19" s="82"/>
      <c r="E19" s="82"/>
      <c r="F19" s="82"/>
      <c r="G19" s="246"/>
      <c r="H19" s="246"/>
      <c r="I19" s="246"/>
      <c r="J19" s="246"/>
      <c r="K19" s="256"/>
      <c r="L19" s="247"/>
      <c r="M19" s="246"/>
      <c r="N19" s="247"/>
      <c r="O19" s="328"/>
      <c r="P19" s="247"/>
      <c r="Q19" s="257"/>
      <c r="R19" s="257"/>
      <c r="S19" s="257"/>
      <c r="T19" s="257"/>
      <c r="U19" s="246"/>
      <c r="V19" s="16"/>
    </row>
    <row r="20" spans="1:22" ht="124.5">
      <c r="A20" s="93" t="s">
        <v>477</v>
      </c>
      <c r="B20" s="93"/>
      <c r="C20" s="93" t="s">
        <v>580</v>
      </c>
      <c r="D20" s="94" t="s">
        <v>0</v>
      </c>
      <c r="E20" s="94" t="s">
        <v>1</v>
      </c>
      <c r="F20" s="94"/>
      <c r="G20" s="34">
        <f>G24+G28+G29+G36+G38+G39+G55+G62+G64+G66+G89+G93+G102+G103+G110</f>
        <v>246559189</v>
      </c>
      <c r="H20" s="34">
        <f t="shared" ref="H20:O20" si="3">H24+H28+H29+H36+H38+H39+H55+H62+H64+H66+H89+H93+H102+H103+H110</f>
        <v>246559189</v>
      </c>
      <c r="I20" s="34">
        <f t="shared" si="3"/>
        <v>34092566.219999999</v>
      </c>
      <c r="J20" s="34">
        <f t="shared" si="3"/>
        <v>29704566.546527002</v>
      </c>
      <c r="K20" s="34">
        <f t="shared" si="3"/>
        <v>276263755.54652703</v>
      </c>
      <c r="L20" s="34">
        <f t="shared" si="3"/>
        <v>16.215479490950862</v>
      </c>
      <c r="M20" s="34">
        <f t="shared" si="3"/>
        <v>0</v>
      </c>
      <c r="N20" s="33">
        <f t="shared" ref="N20:N22" si="4">M20/H20</f>
        <v>0</v>
      </c>
      <c r="O20" s="34">
        <f t="shared" si="3"/>
        <v>0</v>
      </c>
      <c r="P20" s="33">
        <f t="shared" ref="P20:P75" si="5">IFERROR(O20/H20,0)</f>
        <v>0</v>
      </c>
      <c r="Q20" s="210">
        <f>Q23+Q24+Q25+Q28+Q29+Q31+Q32+Q36+Q37+Q38+Q39+Q41+Q42+Q43+Q46+Q47+Q48+Q49+Q51+Q52+Q54+Q55+Q57+Q58+Q62+Q63+Q64+Q65+Q66+Q67+Q69+Q70+Q71+Q72+Q73+Q74+Q75+Q76+Q78+Q79+Q80+Q84+Q85+Q87+Q88+Q89+Q93+Q94+Q95+Q97+Q98+Q100+Q102+Q103+Q104+Q106+Q107+Q110</f>
        <v>227104969</v>
      </c>
      <c r="R20" s="210">
        <f t="shared" ref="R20:S20" si="6">R23+R24+R25+R28+R29+R31+R32+R36+R37+R38+R39+R41+R42+R43+R46+R47+R48+R49+R51+R52+R54+R55+R57+R58+R62+R63+R64+R65+R66+R67+R69+R70+R71+R72+R73+R74+R75+R76+R78+R79+R80+R84+R85+R87+R88+R89+R93+R94+R95+R97+R98+R100+R102+R103+R104+R106+R107+R110</f>
        <v>653422350.83718002</v>
      </c>
      <c r="S20" s="210">
        <f t="shared" si="6"/>
        <v>426317381.83717996</v>
      </c>
      <c r="T20" s="210">
        <f t="shared" ref="T20:T75" si="7">Q20+S20</f>
        <v>653422350.8371799</v>
      </c>
      <c r="U20" s="34" t="e">
        <f>U24+U28+U29+U36+U38+U39+U55+U62+U64+U66+U89+U93+U102+U103+U110</f>
        <v>#REF!</v>
      </c>
      <c r="V20" s="34" t="e">
        <f>O20-U20</f>
        <v>#REF!</v>
      </c>
    </row>
    <row r="21" spans="1:22" ht="56.25" hidden="1">
      <c r="A21" s="88" t="s">
        <v>2</v>
      </c>
      <c r="B21" s="89"/>
      <c r="C21" s="90" t="s">
        <v>92</v>
      </c>
      <c r="D21" s="91" t="s">
        <v>0</v>
      </c>
      <c r="E21" s="91"/>
      <c r="F21" s="91"/>
      <c r="G21" s="24">
        <f>G22+G26</f>
        <v>116855553</v>
      </c>
      <c r="H21" s="24">
        <f t="shared" ref="H21:M21" si="8">H22+H26</f>
        <v>116855553</v>
      </c>
      <c r="I21" s="24">
        <f t="shared" si="8"/>
        <v>15300739.609999999</v>
      </c>
      <c r="J21" s="24">
        <v>13246903.83</v>
      </c>
      <c r="K21" s="208">
        <f t="shared" ref="K21:K75" si="9">H21+J21</f>
        <v>130102456.83</v>
      </c>
      <c r="L21" s="44">
        <f t="shared" ref="L21:L22" si="10">K21/H21</f>
        <v>1.1133613550226407</v>
      </c>
      <c r="M21" s="24">
        <f t="shared" si="8"/>
        <v>0</v>
      </c>
      <c r="N21" s="22">
        <f t="shared" si="4"/>
        <v>0</v>
      </c>
      <c r="O21" s="211">
        <f>O22+O26</f>
        <v>0</v>
      </c>
      <c r="P21" s="22">
        <f t="shared" si="5"/>
        <v>0</v>
      </c>
      <c r="Q21" s="223">
        <f>Q22+Q26</f>
        <v>61239376</v>
      </c>
      <c r="R21" s="211">
        <f>R22+R26</f>
        <v>130102456.83</v>
      </c>
      <c r="S21" s="225">
        <f>S22+S26</f>
        <v>68863080.829999998</v>
      </c>
      <c r="T21" s="208">
        <f t="shared" si="7"/>
        <v>130102456.83</v>
      </c>
      <c r="U21" s="221" t="e">
        <f>U22+U26</f>
        <v>#REF!</v>
      </c>
      <c r="V21" s="16" t="e">
        <f t="shared" ref="V21:V73" si="11">O21-U21</f>
        <v>#REF!</v>
      </c>
    </row>
    <row r="22" spans="1:22" ht="93.75" hidden="1">
      <c r="A22" s="88" t="s">
        <v>3</v>
      </c>
      <c r="B22" s="89"/>
      <c r="C22" s="90" t="s">
        <v>93</v>
      </c>
      <c r="D22" s="91" t="s">
        <v>0</v>
      </c>
      <c r="E22" s="91"/>
      <c r="F22" s="91"/>
      <c r="G22" s="24">
        <f>SUM(G23:G25)</f>
        <v>55616176.999999993</v>
      </c>
      <c r="H22" s="24">
        <f t="shared" ref="H22:M22" si="12">SUM(H23:H25)</f>
        <v>55616176.999999993</v>
      </c>
      <c r="I22" s="24">
        <f t="shared" si="12"/>
        <v>15300739.609999999</v>
      </c>
      <c r="J22" s="24">
        <v>13246903.83</v>
      </c>
      <c r="K22" s="208">
        <f t="shared" si="9"/>
        <v>68863080.829999998</v>
      </c>
      <c r="L22" s="44">
        <f t="shared" si="10"/>
        <v>1.2381843654949531</v>
      </c>
      <c r="M22" s="24">
        <f t="shared" si="12"/>
        <v>0</v>
      </c>
      <c r="N22" s="22">
        <f t="shared" si="4"/>
        <v>0</v>
      </c>
      <c r="O22" s="212">
        <f>SUM(O23:O25)</f>
        <v>0</v>
      </c>
      <c r="P22" s="23">
        <f t="shared" si="5"/>
        <v>0</v>
      </c>
      <c r="Q22" s="223">
        <f>SUM(Q23:Q25)</f>
        <v>0</v>
      </c>
      <c r="R22" s="212">
        <f>SUM(R23:R25)</f>
        <v>68863080.829999998</v>
      </c>
      <c r="S22" s="225">
        <f>SUM(S23:S25)</f>
        <v>68863080.829999998</v>
      </c>
      <c r="T22" s="208">
        <f t="shared" si="7"/>
        <v>68863080.829999998</v>
      </c>
      <c r="U22" s="222" t="e">
        <f>SUM(U23:U25)</f>
        <v>#REF!</v>
      </c>
      <c r="V22" s="16" t="e">
        <f t="shared" si="11"/>
        <v>#REF!</v>
      </c>
    </row>
    <row r="23" spans="1:22" ht="131.25" hidden="1">
      <c r="A23" s="95" t="s">
        <v>4</v>
      </c>
      <c r="B23" s="300"/>
      <c r="C23" s="96" t="s">
        <v>94</v>
      </c>
      <c r="D23" s="97" t="s">
        <v>0</v>
      </c>
      <c r="E23" s="97" t="s">
        <v>244</v>
      </c>
      <c r="F23" s="97"/>
      <c r="G23" s="48">
        <f>'Pa aktivitātēm'!G18</f>
        <v>0</v>
      </c>
      <c r="H23" s="48">
        <f>'Pa aktivitātēm'!I18</f>
        <v>0</v>
      </c>
      <c r="I23" s="48">
        <f>'Pa aktivitātēm'!J18</f>
        <v>0</v>
      </c>
      <c r="J23" s="48">
        <f>'Pa aktivitātēm'!K18</f>
        <v>0</v>
      </c>
      <c r="K23" s="208">
        <f t="shared" si="9"/>
        <v>0</v>
      </c>
      <c r="L23" s="81">
        <v>0</v>
      </c>
      <c r="M23" s="48">
        <f>'Pa aktivitātēm'!P18</f>
        <v>0</v>
      </c>
      <c r="N23" s="26">
        <v>0</v>
      </c>
      <c r="O23" s="213">
        <f>'Pa aktivitātēm'!U18</f>
        <v>0</v>
      </c>
      <c r="P23" s="25">
        <f t="shared" si="5"/>
        <v>0</v>
      </c>
      <c r="Q23" s="224">
        <f>H23-O23</f>
        <v>0</v>
      </c>
      <c r="R23" s="226">
        <f>K23-O23</f>
        <v>0</v>
      </c>
      <c r="S23" s="227">
        <f>R23-Q23</f>
        <v>0</v>
      </c>
      <c r="T23" s="208">
        <f>Q23+S23</f>
        <v>0</v>
      </c>
      <c r="U23" s="220" t="e">
        <f>Akt_apakšakt_pēcuzraudzība!#REF!</f>
        <v>#REF!</v>
      </c>
      <c r="V23" s="16" t="e">
        <f t="shared" si="11"/>
        <v>#REF!</v>
      </c>
    </row>
    <row r="24" spans="1:22" ht="56.25">
      <c r="A24" s="421" t="s">
        <v>442</v>
      </c>
      <c r="B24" s="422"/>
      <c r="C24" s="423" t="s">
        <v>95</v>
      </c>
      <c r="D24" s="424" t="s">
        <v>0</v>
      </c>
      <c r="E24" s="424" t="s">
        <v>244</v>
      </c>
      <c r="F24" s="424" t="str">
        <f>VLOOKUP(A24,'Pa aktivitātēm'!A18:F178,6,0)</f>
        <v>1 vai 2</v>
      </c>
      <c r="G24" s="425">
        <f>'Pa aktivitātēm'!G19</f>
        <v>55616176.999999993</v>
      </c>
      <c r="H24" s="425">
        <f>'Pa aktivitātēm'!I19</f>
        <v>55616176.999999993</v>
      </c>
      <c r="I24" s="425">
        <f>'Pa aktivitātēm'!J19</f>
        <v>15300739.609999999</v>
      </c>
      <c r="J24" s="425">
        <f>'Pa aktivitātēm'!K19</f>
        <v>13246903.83</v>
      </c>
      <c r="K24" s="419">
        <f t="shared" si="9"/>
        <v>68863080.829999998</v>
      </c>
      <c r="L24" s="426">
        <f>K24/H24</f>
        <v>1.2381843654949531</v>
      </c>
      <c r="M24" s="425">
        <f>'Pa aktivitātēm'!P19</f>
        <v>0</v>
      </c>
      <c r="N24" s="427">
        <f>M24/H24</f>
        <v>0</v>
      </c>
      <c r="O24" s="428">
        <f>'Pa aktivitātēm'!U19</f>
        <v>0</v>
      </c>
      <c r="P24" s="427">
        <f t="shared" si="5"/>
        <v>0</v>
      </c>
      <c r="Q24" s="429">
        <v>0</v>
      </c>
      <c r="R24" s="429">
        <f>K24-O24</f>
        <v>68863080.829999998</v>
      </c>
      <c r="S24" s="430">
        <f>R24-Q24</f>
        <v>68863080.829999998</v>
      </c>
      <c r="T24" s="419">
        <f>Q24+S24</f>
        <v>68863080.829999998</v>
      </c>
      <c r="U24" s="430" t="e">
        <f>Akt_apakšakt_pēcuzraudzība!#REF!</f>
        <v>#REF!</v>
      </c>
      <c r="V24" s="431" t="e">
        <f>O24-U24</f>
        <v>#REF!</v>
      </c>
    </row>
    <row r="25" spans="1:22" ht="75" hidden="1">
      <c r="A25" s="421" t="s">
        <v>6</v>
      </c>
      <c r="B25" s="422"/>
      <c r="C25" s="423" t="s">
        <v>96</v>
      </c>
      <c r="D25" s="424" t="s">
        <v>0</v>
      </c>
      <c r="E25" s="424" t="s">
        <v>244</v>
      </c>
      <c r="F25" s="424" t="e">
        <f>VLOOKUP(A25,'Pa aktivitātēm'!A19:F179,6,0)</f>
        <v>#N/A</v>
      </c>
      <c r="G25" s="425">
        <f>'Pa aktivitātēm'!G20</f>
        <v>0</v>
      </c>
      <c r="H25" s="425">
        <f>'Pa aktivitātēm'!I20</f>
        <v>0</v>
      </c>
      <c r="I25" s="425">
        <f>'Pa aktivitātēm'!J20</f>
        <v>0</v>
      </c>
      <c r="J25" s="425">
        <f>'Pa aktivitātēm'!K20</f>
        <v>0</v>
      </c>
      <c r="K25" s="419">
        <f t="shared" si="9"/>
        <v>0</v>
      </c>
      <c r="L25" s="426">
        <v>0</v>
      </c>
      <c r="M25" s="425">
        <f>'Pa aktivitātēm'!P20</f>
        <v>0</v>
      </c>
      <c r="N25" s="427">
        <v>0</v>
      </c>
      <c r="O25" s="428">
        <f>'Pa aktivitātēm'!U20</f>
        <v>0</v>
      </c>
      <c r="P25" s="427">
        <f t="shared" si="5"/>
        <v>0</v>
      </c>
      <c r="Q25" s="429">
        <f t="shared" ref="Q25:Q88" si="13">H25-O25</f>
        <v>0</v>
      </c>
      <c r="R25" s="429">
        <f>K25-O25</f>
        <v>0</v>
      </c>
      <c r="S25" s="430">
        <f t="shared" ref="S25:S86" si="14">R25-Q25</f>
        <v>0</v>
      </c>
      <c r="T25" s="419">
        <f>Q25+S25</f>
        <v>0</v>
      </c>
      <c r="U25" s="430" t="e">
        <f>Akt_apakšakt_pēcuzraudzība!#REF!</f>
        <v>#REF!</v>
      </c>
      <c r="V25" s="431" t="e">
        <f t="shared" si="11"/>
        <v>#REF!</v>
      </c>
    </row>
    <row r="26" spans="1:22" ht="75" hidden="1">
      <c r="A26" s="432" t="s">
        <v>7</v>
      </c>
      <c r="B26" s="433"/>
      <c r="C26" s="434" t="s">
        <v>97</v>
      </c>
      <c r="D26" s="435" t="s">
        <v>0</v>
      </c>
      <c r="E26" s="435" t="s">
        <v>244</v>
      </c>
      <c r="F26" s="424" t="e">
        <f>VLOOKUP(A26,'Pa aktivitātēm'!A20:F180,6,0)</f>
        <v>#N/A</v>
      </c>
      <c r="G26" s="436">
        <f>G27+G30</f>
        <v>61239376</v>
      </c>
      <c r="H26" s="436">
        <f t="shared" ref="H26:M26" si="15">H27+H30</f>
        <v>61239376</v>
      </c>
      <c r="I26" s="436">
        <f t="shared" si="15"/>
        <v>0</v>
      </c>
      <c r="J26" s="436">
        <f t="shared" ref="J26" si="16">J27+J30</f>
        <v>0</v>
      </c>
      <c r="K26" s="419">
        <f t="shared" si="9"/>
        <v>61239376</v>
      </c>
      <c r="L26" s="420">
        <f t="shared" ref="L26:L31" si="17">K26/H26</f>
        <v>1</v>
      </c>
      <c r="M26" s="436">
        <f t="shared" si="15"/>
        <v>0</v>
      </c>
      <c r="N26" s="74">
        <f t="shared" ref="N26:N31" si="18">M26/H26</f>
        <v>0</v>
      </c>
      <c r="O26" s="437">
        <f>O27+O30</f>
        <v>0</v>
      </c>
      <c r="P26" s="74">
        <f t="shared" si="5"/>
        <v>0</v>
      </c>
      <c r="Q26" s="429">
        <f t="shared" si="13"/>
        <v>61239376</v>
      </c>
      <c r="R26" s="437">
        <f>R27+R30</f>
        <v>61239376</v>
      </c>
      <c r="S26" s="430">
        <f t="shared" si="14"/>
        <v>0</v>
      </c>
      <c r="T26" s="419">
        <f t="shared" si="7"/>
        <v>61239376</v>
      </c>
      <c r="U26" s="438" t="e">
        <f>U27+U30</f>
        <v>#REF!</v>
      </c>
      <c r="V26" s="431" t="e">
        <f t="shared" si="11"/>
        <v>#REF!</v>
      </c>
    </row>
    <row r="27" spans="1:22" ht="75" hidden="1">
      <c r="A27" s="421" t="s">
        <v>485</v>
      </c>
      <c r="B27" s="422"/>
      <c r="C27" s="423" t="s">
        <v>486</v>
      </c>
      <c r="D27" s="424" t="s">
        <v>0</v>
      </c>
      <c r="E27" s="424" t="s">
        <v>244</v>
      </c>
      <c r="F27" s="424" t="e">
        <f>VLOOKUP(A27,'Pa aktivitātēm'!A21:F181,6,0)</f>
        <v>#N/A</v>
      </c>
      <c r="G27" s="425">
        <f>SUM(G28:G29)</f>
        <v>59814377</v>
      </c>
      <c r="H27" s="425">
        <f t="shared" ref="H27:M27" si="19">SUM(H28:H29)</f>
        <v>59814377</v>
      </c>
      <c r="I27" s="425">
        <f t="shared" si="19"/>
        <v>0</v>
      </c>
      <c r="J27" s="425">
        <f t="shared" ref="J27" si="20">SUM(J28:J29)</f>
        <v>0</v>
      </c>
      <c r="K27" s="419">
        <f t="shared" si="9"/>
        <v>59814377</v>
      </c>
      <c r="L27" s="426">
        <f t="shared" si="17"/>
        <v>1</v>
      </c>
      <c r="M27" s="425">
        <f t="shared" si="19"/>
        <v>0</v>
      </c>
      <c r="N27" s="427">
        <f t="shared" si="18"/>
        <v>0</v>
      </c>
      <c r="O27" s="439">
        <f>SUM(O28:O29)</f>
        <v>0</v>
      </c>
      <c r="P27" s="427">
        <f t="shared" si="5"/>
        <v>0</v>
      </c>
      <c r="Q27" s="429">
        <f t="shared" si="13"/>
        <v>59814377</v>
      </c>
      <c r="R27" s="429">
        <f t="shared" ref="R27:R32" si="21">K27-O27</f>
        <v>59814377</v>
      </c>
      <c r="S27" s="430">
        <f t="shared" si="14"/>
        <v>0</v>
      </c>
      <c r="T27" s="419">
        <f t="shared" si="7"/>
        <v>59814377</v>
      </c>
      <c r="U27" s="430" t="e">
        <f>Akt_apakšakt_pēcuzraudzība!#REF!</f>
        <v>#REF!</v>
      </c>
      <c r="V27" s="431" t="e">
        <f t="shared" si="11"/>
        <v>#REF!</v>
      </c>
    </row>
    <row r="28" spans="1:22" ht="75">
      <c r="A28" s="421" t="s">
        <v>428</v>
      </c>
      <c r="B28" s="422"/>
      <c r="C28" s="423" t="s">
        <v>98</v>
      </c>
      <c r="D28" s="424" t="s">
        <v>0</v>
      </c>
      <c r="E28" s="424" t="s">
        <v>244</v>
      </c>
      <c r="F28" s="424">
        <f>VLOOKUP(A28,'Pa aktivitātēm'!A18:F178,6,0)</f>
        <v>0</v>
      </c>
      <c r="G28" s="440">
        <f>'Pa aktivitātēm'!G21</f>
        <v>10447581</v>
      </c>
      <c r="H28" s="440">
        <f>'Pa aktivitātēm'!I21</f>
        <v>10447581</v>
      </c>
      <c r="I28" s="440">
        <f>'Pa aktivitātēm'!J21</f>
        <v>0</v>
      </c>
      <c r="J28" s="440">
        <f>'Pa aktivitātēm'!K21</f>
        <v>0</v>
      </c>
      <c r="K28" s="419">
        <f t="shared" si="9"/>
        <v>10447581</v>
      </c>
      <c r="L28" s="426">
        <f t="shared" si="17"/>
        <v>1</v>
      </c>
      <c r="M28" s="440">
        <f>'Pa aktivitātēm'!P21</f>
        <v>0</v>
      </c>
      <c r="N28" s="427">
        <f t="shared" si="18"/>
        <v>0</v>
      </c>
      <c r="O28" s="439">
        <f>'Pa aktivitātēm'!U21</f>
        <v>0</v>
      </c>
      <c r="P28" s="427">
        <f t="shared" si="5"/>
        <v>0</v>
      </c>
      <c r="Q28" s="429">
        <f t="shared" si="13"/>
        <v>10447581</v>
      </c>
      <c r="R28" s="429">
        <f t="shared" si="21"/>
        <v>10447581</v>
      </c>
      <c r="S28" s="430">
        <f t="shared" si="14"/>
        <v>0</v>
      </c>
      <c r="T28" s="419">
        <f>Q28+S28</f>
        <v>10447581</v>
      </c>
      <c r="U28" s="430" t="e">
        <f>Akt_apakšakt_pēcuzraudzība!#REF!</f>
        <v>#REF!</v>
      </c>
      <c r="V28" s="431" t="e">
        <f t="shared" si="11"/>
        <v>#REF!</v>
      </c>
    </row>
    <row r="29" spans="1:22" ht="75">
      <c r="A29" s="421" t="s">
        <v>435</v>
      </c>
      <c r="B29" s="422"/>
      <c r="C29" s="423" t="s">
        <v>99</v>
      </c>
      <c r="D29" s="424" t="s">
        <v>0</v>
      </c>
      <c r="E29" s="424" t="s">
        <v>244</v>
      </c>
      <c r="F29" s="424">
        <f>VLOOKUP(A29,'Pa aktivitātēm'!A19:F179,6,0)</f>
        <v>0</v>
      </c>
      <c r="G29" s="440">
        <f>'Pa aktivitātēm'!G22</f>
        <v>49366796</v>
      </c>
      <c r="H29" s="440">
        <f>'Pa aktivitātēm'!I22</f>
        <v>49366796</v>
      </c>
      <c r="I29" s="440">
        <f>'Pa aktivitātēm'!J22</f>
        <v>0</v>
      </c>
      <c r="J29" s="440">
        <f>'Pa aktivitātēm'!K22</f>
        <v>0</v>
      </c>
      <c r="K29" s="419">
        <f t="shared" si="9"/>
        <v>49366796</v>
      </c>
      <c r="L29" s="426">
        <f t="shared" si="17"/>
        <v>1</v>
      </c>
      <c r="M29" s="440">
        <f>'Pa aktivitātēm'!P22</f>
        <v>0</v>
      </c>
      <c r="N29" s="427">
        <f t="shared" si="18"/>
        <v>0</v>
      </c>
      <c r="O29" s="439">
        <f>'Pa aktivitātēm'!U22</f>
        <v>0</v>
      </c>
      <c r="P29" s="427">
        <f t="shared" si="5"/>
        <v>0</v>
      </c>
      <c r="Q29" s="429">
        <f t="shared" si="13"/>
        <v>49366796</v>
      </c>
      <c r="R29" s="429">
        <f t="shared" si="21"/>
        <v>49366796</v>
      </c>
      <c r="S29" s="430">
        <f t="shared" si="14"/>
        <v>0</v>
      </c>
      <c r="T29" s="419">
        <f>Q29+S29</f>
        <v>49366796</v>
      </c>
      <c r="U29" s="430" t="e">
        <f>Akt_apakšakt_pēcuzraudzība!#REF!</f>
        <v>#REF!</v>
      </c>
      <c r="V29" s="431" t="e">
        <f t="shared" si="11"/>
        <v>#REF!</v>
      </c>
    </row>
    <row r="30" spans="1:22" ht="75" hidden="1">
      <c r="A30" s="421" t="s">
        <v>487</v>
      </c>
      <c r="B30" s="422"/>
      <c r="C30" s="423" t="s">
        <v>488</v>
      </c>
      <c r="D30" s="424" t="s">
        <v>0</v>
      </c>
      <c r="E30" s="424" t="s">
        <v>244</v>
      </c>
      <c r="F30" s="424" t="e">
        <f>VLOOKUP(A30,'Pa aktivitātēm'!A20:F180,6,0)</f>
        <v>#N/A</v>
      </c>
      <c r="G30" s="425">
        <f>SUM(G31:G32)</f>
        <v>1424999</v>
      </c>
      <c r="H30" s="425">
        <f t="shared" ref="H30:M30" si="22">SUM(H31:H32)</f>
        <v>1424999</v>
      </c>
      <c r="I30" s="425">
        <f t="shared" si="22"/>
        <v>0</v>
      </c>
      <c r="J30" s="425">
        <f t="shared" ref="J30" si="23">SUM(J31:J32)</f>
        <v>0</v>
      </c>
      <c r="K30" s="419">
        <f t="shared" si="9"/>
        <v>1424999</v>
      </c>
      <c r="L30" s="426">
        <f t="shared" si="17"/>
        <v>1</v>
      </c>
      <c r="M30" s="425">
        <f t="shared" si="22"/>
        <v>0</v>
      </c>
      <c r="N30" s="427">
        <f t="shared" si="18"/>
        <v>0</v>
      </c>
      <c r="O30" s="428">
        <f>SUM(O31:O32)</f>
        <v>0</v>
      </c>
      <c r="P30" s="427">
        <f t="shared" si="5"/>
        <v>0</v>
      </c>
      <c r="Q30" s="429">
        <f t="shared" si="13"/>
        <v>1424999</v>
      </c>
      <c r="R30" s="429">
        <f t="shared" si="21"/>
        <v>1424999</v>
      </c>
      <c r="S30" s="430">
        <f t="shared" si="14"/>
        <v>0</v>
      </c>
      <c r="T30" s="419">
        <f t="shared" si="7"/>
        <v>1424999</v>
      </c>
      <c r="U30" s="430" t="e">
        <f>Akt_apakšakt_pēcuzraudzība!#REF!</f>
        <v>#REF!</v>
      </c>
      <c r="V30" s="431" t="e">
        <f t="shared" si="11"/>
        <v>#REF!</v>
      </c>
    </row>
    <row r="31" spans="1:22" ht="168.75" hidden="1">
      <c r="A31" s="421" t="s">
        <v>8</v>
      </c>
      <c r="B31" s="422"/>
      <c r="C31" s="423" t="s">
        <v>100</v>
      </c>
      <c r="D31" s="424" t="s">
        <v>0</v>
      </c>
      <c r="E31" s="424" t="s">
        <v>244</v>
      </c>
      <c r="F31" s="424">
        <f>VLOOKUP(A31,'Pa aktivitātēm'!A21:F181,6,0)</f>
        <v>0</v>
      </c>
      <c r="G31" s="440">
        <f>'Pa aktivitātēm'!G23</f>
        <v>1424999</v>
      </c>
      <c r="H31" s="440">
        <f>'Pa aktivitātēm'!I23</f>
        <v>1424999</v>
      </c>
      <c r="I31" s="440">
        <f>'Pa aktivitātēm'!J23</f>
        <v>0</v>
      </c>
      <c r="J31" s="440">
        <f>'Pa aktivitātēm'!K23</f>
        <v>0</v>
      </c>
      <c r="K31" s="419">
        <f t="shared" si="9"/>
        <v>1424999</v>
      </c>
      <c r="L31" s="426">
        <f t="shared" si="17"/>
        <v>1</v>
      </c>
      <c r="M31" s="440">
        <f>'Pa aktivitātēm'!P23</f>
        <v>0</v>
      </c>
      <c r="N31" s="427">
        <f t="shared" si="18"/>
        <v>0</v>
      </c>
      <c r="O31" s="439">
        <f>'Pa aktivitātēm'!U23</f>
        <v>0</v>
      </c>
      <c r="P31" s="427">
        <f t="shared" si="5"/>
        <v>0</v>
      </c>
      <c r="Q31" s="429">
        <f t="shared" si="13"/>
        <v>1424999</v>
      </c>
      <c r="R31" s="429">
        <f t="shared" si="21"/>
        <v>1424999</v>
      </c>
      <c r="S31" s="430">
        <f t="shared" si="14"/>
        <v>0</v>
      </c>
      <c r="T31" s="419">
        <f>Q31+S31</f>
        <v>1424999</v>
      </c>
      <c r="U31" s="430" t="e">
        <f>Akt_apakšakt_pēcuzraudzība!#REF!</f>
        <v>#REF!</v>
      </c>
      <c r="V31" s="431" t="e">
        <f>O31-U31</f>
        <v>#REF!</v>
      </c>
    </row>
    <row r="32" spans="1:22" ht="112.5" hidden="1">
      <c r="A32" s="421" t="s">
        <v>9</v>
      </c>
      <c r="B32" s="422"/>
      <c r="C32" s="423" t="s">
        <v>101</v>
      </c>
      <c r="D32" s="424" t="s">
        <v>0</v>
      </c>
      <c r="E32" s="424" t="s">
        <v>244</v>
      </c>
      <c r="F32" s="424" t="e">
        <f>VLOOKUP(A32,'Pa aktivitātēm'!A22:F182,6,0)</f>
        <v>#N/A</v>
      </c>
      <c r="G32" s="440">
        <f>'Pa aktivitātēm'!G24</f>
        <v>0</v>
      </c>
      <c r="H32" s="440">
        <f>'Pa aktivitātēm'!I24</f>
        <v>0</v>
      </c>
      <c r="I32" s="440">
        <f>'Pa aktivitātēm'!J24</f>
        <v>0</v>
      </c>
      <c r="J32" s="440">
        <f>'Pa aktivitātēm'!K24</f>
        <v>0</v>
      </c>
      <c r="K32" s="419">
        <f t="shared" si="9"/>
        <v>0</v>
      </c>
      <c r="L32" s="426">
        <v>0</v>
      </c>
      <c r="M32" s="440">
        <f>'Pa aktivitātēm'!P24</f>
        <v>0</v>
      </c>
      <c r="N32" s="427">
        <v>0</v>
      </c>
      <c r="O32" s="439">
        <f>'Pa aktivitātēm'!U24</f>
        <v>0</v>
      </c>
      <c r="P32" s="427">
        <f t="shared" si="5"/>
        <v>0</v>
      </c>
      <c r="Q32" s="429">
        <f t="shared" si="13"/>
        <v>0</v>
      </c>
      <c r="R32" s="429">
        <f t="shared" si="21"/>
        <v>0</v>
      </c>
      <c r="S32" s="430">
        <f t="shared" si="14"/>
        <v>0</v>
      </c>
      <c r="T32" s="419">
        <f>Q32+S32</f>
        <v>0</v>
      </c>
      <c r="U32" s="430" t="e">
        <f>Akt_apakšakt_pēcuzraudzība!#REF!</f>
        <v>#REF!</v>
      </c>
      <c r="V32" s="431" t="e">
        <f t="shared" si="11"/>
        <v>#REF!</v>
      </c>
    </row>
    <row r="33" spans="1:22" ht="56.25" hidden="1">
      <c r="A33" s="432" t="s">
        <v>10</v>
      </c>
      <c r="B33" s="433"/>
      <c r="C33" s="434" t="s">
        <v>102</v>
      </c>
      <c r="D33" s="435" t="s">
        <v>0</v>
      </c>
      <c r="E33" s="435" t="s">
        <v>1</v>
      </c>
      <c r="F33" s="424" t="e">
        <f>VLOOKUP(A33,'Pa aktivitātēm'!A23:F183,6,0)</f>
        <v>#N/A</v>
      </c>
      <c r="G33" s="436">
        <f>G34+G44</f>
        <v>127788577</v>
      </c>
      <c r="H33" s="436">
        <f t="shared" ref="H33:M33" si="24">H34+H44</f>
        <v>127788577</v>
      </c>
      <c r="I33" s="436">
        <f t="shared" si="24"/>
        <v>18218148.890000001</v>
      </c>
      <c r="J33" s="436">
        <f t="shared" ref="J33" si="25">J34+J44</f>
        <v>15901128.823277</v>
      </c>
      <c r="K33" s="419">
        <f t="shared" si="9"/>
        <v>143689705.823277</v>
      </c>
      <c r="L33" s="420">
        <f t="shared" ref="L33:L45" si="26">K33/H33</f>
        <v>1.1244331003331933</v>
      </c>
      <c r="M33" s="436">
        <f t="shared" si="24"/>
        <v>0</v>
      </c>
      <c r="N33" s="74">
        <f t="shared" ref="N33:N45" si="27">M33/H33</f>
        <v>0</v>
      </c>
      <c r="O33" s="437">
        <f>O34+O44</f>
        <v>0</v>
      </c>
      <c r="P33" s="74">
        <f t="shared" si="5"/>
        <v>0</v>
      </c>
      <c r="Q33" s="429">
        <f t="shared" si="13"/>
        <v>127788577</v>
      </c>
      <c r="R33" s="437">
        <f>R34+R44</f>
        <v>143689705.823277</v>
      </c>
      <c r="S33" s="430">
        <f t="shared" si="14"/>
        <v>15901128.823276997</v>
      </c>
      <c r="T33" s="419">
        <f t="shared" si="7"/>
        <v>143689705.823277</v>
      </c>
      <c r="U33" s="438" t="e">
        <f>U34+U44</f>
        <v>#REF!</v>
      </c>
      <c r="V33" s="431" t="e">
        <f t="shared" si="11"/>
        <v>#REF!</v>
      </c>
    </row>
    <row r="34" spans="1:22" ht="93.75" hidden="1">
      <c r="A34" s="421" t="s">
        <v>489</v>
      </c>
      <c r="B34" s="422"/>
      <c r="C34" s="423" t="s">
        <v>490</v>
      </c>
      <c r="D34" s="424" t="s">
        <v>0</v>
      </c>
      <c r="E34" s="424" t="s">
        <v>244</v>
      </c>
      <c r="F34" s="424" t="e">
        <f>VLOOKUP(A34,'Pa aktivitātēm'!A24:F184,6,0)</f>
        <v>#N/A</v>
      </c>
      <c r="G34" s="425">
        <f>G35+G40</f>
        <v>81307104</v>
      </c>
      <c r="H34" s="425">
        <f t="shared" ref="H34:M34" si="28">H35+H40</f>
        <v>81307104</v>
      </c>
      <c r="I34" s="425">
        <f t="shared" si="28"/>
        <v>15908980.189999999</v>
      </c>
      <c r="J34" s="425">
        <f t="shared" ref="J34" si="29">J35+J40</f>
        <v>13591960.123277001</v>
      </c>
      <c r="K34" s="419">
        <f t="shared" si="9"/>
        <v>94899064.123277009</v>
      </c>
      <c r="L34" s="426">
        <f t="shared" si="26"/>
        <v>1.1671681741767239</v>
      </c>
      <c r="M34" s="425">
        <f t="shared" si="28"/>
        <v>0</v>
      </c>
      <c r="N34" s="427">
        <f t="shared" si="27"/>
        <v>0</v>
      </c>
      <c r="O34" s="439">
        <f>O35+O40</f>
        <v>0</v>
      </c>
      <c r="P34" s="427">
        <f t="shared" si="5"/>
        <v>0</v>
      </c>
      <c r="Q34" s="429">
        <f t="shared" si="13"/>
        <v>81307104</v>
      </c>
      <c r="R34" s="429">
        <f t="shared" ref="R34:R43" si="30">K34-O34</f>
        <v>94899064.123277009</v>
      </c>
      <c r="S34" s="430">
        <f t="shared" si="14"/>
        <v>13591960.123277009</v>
      </c>
      <c r="T34" s="419">
        <f t="shared" si="7"/>
        <v>94899064.123277009</v>
      </c>
      <c r="U34" s="430" t="e">
        <f>Akt_apakšakt_pēcuzraudzība!#REF!</f>
        <v>#REF!</v>
      </c>
      <c r="V34" s="431" t="e">
        <f t="shared" si="11"/>
        <v>#REF!</v>
      </c>
    </row>
    <row r="35" spans="1:22" ht="150" hidden="1">
      <c r="A35" s="421" t="s">
        <v>491</v>
      </c>
      <c r="B35" s="422"/>
      <c r="C35" s="423" t="s">
        <v>492</v>
      </c>
      <c r="D35" s="424" t="s">
        <v>0</v>
      </c>
      <c r="E35" s="424" t="s">
        <v>244</v>
      </c>
      <c r="F35" s="424" t="e">
        <f>VLOOKUP(A35,'Pa aktivitātēm'!A25:F185,6,0)</f>
        <v>#N/A</v>
      </c>
      <c r="G35" s="425">
        <f>SUM(G36:G39)</f>
        <v>57614145</v>
      </c>
      <c r="H35" s="425">
        <f t="shared" ref="H35:M35" si="31">SUM(H36:H39)</f>
        <v>57614145</v>
      </c>
      <c r="I35" s="425">
        <f t="shared" si="31"/>
        <v>15908980.189999999</v>
      </c>
      <c r="J35" s="425">
        <f t="shared" ref="J35" si="32">SUM(J36:J39)</f>
        <v>13591960.123277001</v>
      </c>
      <c r="K35" s="419">
        <f t="shared" si="9"/>
        <v>71206105.123277009</v>
      </c>
      <c r="L35" s="426">
        <f t="shared" si="26"/>
        <v>1.2359135959281702</v>
      </c>
      <c r="M35" s="425">
        <f t="shared" si="31"/>
        <v>0</v>
      </c>
      <c r="N35" s="427">
        <f t="shared" si="27"/>
        <v>0</v>
      </c>
      <c r="O35" s="428">
        <f>SUM(O36:O39)</f>
        <v>0</v>
      </c>
      <c r="P35" s="427">
        <f t="shared" si="5"/>
        <v>0</v>
      </c>
      <c r="Q35" s="429">
        <f t="shared" si="13"/>
        <v>57614145</v>
      </c>
      <c r="R35" s="429">
        <f t="shared" si="30"/>
        <v>71206105.123277009</v>
      </c>
      <c r="S35" s="430">
        <f t="shared" si="14"/>
        <v>13591960.123277009</v>
      </c>
      <c r="T35" s="419">
        <f t="shared" si="7"/>
        <v>71206105.123277009</v>
      </c>
      <c r="U35" s="430" t="e">
        <f>Akt_apakšakt_pēcuzraudzība!#REF!</f>
        <v>#REF!</v>
      </c>
      <c r="V35" s="431" t="e">
        <f t="shared" si="11"/>
        <v>#REF!</v>
      </c>
    </row>
    <row r="36" spans="1:22" ht="168.75">
      <c r="A36" s="421" t="s">
        <v>339</v>
      </c>
      <c r="B36" s="422"/>
      <c r="C36" s="423" t="s">
        <v>264</v>
      </c>
      <c r="D36" s="424" t="s">
        <v>0</v>
      </c>
      <c r="E36" s="424" t="s">
        <v>244</v>
      </c>
      <c r="F36" s="424">
        <f>VLOOKUP(A36,'Pa aktivitātēm'!A18:F178,6,0)</f>
        <v>0</v>
      </c>
      <c r="G36" s="440">
        <f>'Pa aktivitātēm'!G25</f>
        <v>3405530</v>
      </c>
      <c r="H36" s="440">
        <f>'Pa aktivitātēm'!I25</f>
        <v>3405530</v>
      </c>
      <c r="I36" s="440">
        <f>'Pa aktivitātēm'!J25</f>
        <v>0</v>
      </c>
      <c r="J36" s="440">
        <f>'Pa aktivitātēm'!K25</f>
        <v>0</v>
      </c>
      <c r="K36" s="419">
        <f t="shared" si="9"/>
        <v>3405530</v>
      </c>
      <c r="L36" s="426">
        <f t="shared" si="26"/>
        <v>1</v>
      </c>
      <c r="M36" s="440">
        <f>'Pa aktivitātēm'!P25</f>
        <v>0</v>
      </c>
      <c r="N36" s="427">
        <f t="shared" si="27"/>
        <v>0</v>
      </c>
      <c r="O36" s="439">
        <f>'Pa aktivitātēm'!U25</f>
        <v>0</v>
      </c>
      <c r="P36" s="427">
        <f t="shared" si="5"/>
        <v>0</v>
      </c>
      <c r="Q36" s="429">
        <f t="shared" si="13"/>
        <v>3405530</v>
      </c>
      <c r="R36" s="429">
        <f t="shared" si="30"/>
        <v>3405530</v>
      </c>
      <c r="S36" s="430">
        <f t="shared" si="14"/>
        <v>0</v>
      </c>
      <c r="T36" s="419">
        <f>Q36+S36</f>
        <v>3405530</v>
      </c>
      <c r="U36" s="430" t="e">
        <f>Akt_apakšakt_pēcuzraudzība!#REF!</f>
        <v>#REF!</v>
      </c>
      <c r="V36" s="431" t="e">
        <f t="shared" si="11"/>
        <v>#REF!</v>
      </c>
    </row>
    <row r="37" spans="1:22" ht="112.5" hidden="1">
      <c r="A37" s="95" t="s">
        <v>414</v>
      </c>
      <c r="B37" s="300"/>
      <c r="C37" s="96" t="s">
        <v>103</v>
      </c>
      <c r="D37" s="97" t="s">
        <v>0</v>
      </c>
      <c r="E37" s="97" t="s">
        <v>244</v>
      </c>
      <c r="F37" s="97">
        <f>VLOOKUP(A37,'Pa aktivitātēm'!A19:F179,6,0)</f>
        <v>0</v>
      </c>
      <c r="G37" s="28">
        <f>'Pa aktivitātēm'!G26</f>
        <v>7242636</v>
      </c>
      <c r="H37" s="28">
        <f>'Pa aktivitātēm'!I26</f>
        <v>7242636</v>
      </c>
      <c r="I37" s="28">
        <f>'Pa aktivitātēm'!J26</f>
        <v>0</v>
      </c>
      <c r="J37" s="28">
        <f>'Pa aktivitātēm'!K26</f>
        <v>0</v>
      </c>
      <c r="K37" s="208">
        <f t="shared" si="9"/>
        <v>7242636</v>
      </c>
      <c r="L37" s="81">
        <f t="shared" si="26"/>
        <v>1</v>
      </c>
      <c r="M37" s="28">
        <f>'Pa aktivitātēm'!P26</f>
        <v>0</v>
      </c>
      <c r="N37" s="31">
        <f t="shared" si="27"/>
        <v>0</v>
      </c>
      <c r="O37" s="213">
        <f>'Pa aktivitātēm'!U26</f>
        <v>0</v>
      </c>
      <c r="P37" s="30">
        <f t="shared" si="5"/>
        <v>0</v>
      </c>
      <c r="Q37" s="224">
        <f t="shared" si="13"/>
        <v>7242636</v>
      </c>
      <c r="R37" s="226">
        <f t="shared" si="30"/>
        <v>7242636</v>
      </c>
      <c r="S37" s="227">
        <f t="shared" si="14"/>
        <v>0</v>
      </c>
      <c r="T37" s="208">
        <f t="shared" si="7"/>
        <v>7242636</v>
      </c>
      <c r="U37" s="220" t="e">
        <f>Akt_apakšakt_pēcuzraudzība!#REF!</f>
        <v>#REF!</v>
      </c>
      <c r="V37" s="47" t="e">
        <f>O37-U37</f>
        <v>#REF!</v>
      </c>
    </row>
    <row r="38" spans="1:22" ht="150">
      <c r="A38" s="421" t="s">
        <v>443</v>
      </c>
      <c r="B38" s="422" t="s">
        <v>625</v>
      </c>
      <c r="C38" s="423" t="s">
        <v>104</v>
      </c>
      <c r="D38" s="424" t="s">
        <v>0</v>
      </c>
      <c r="E38" s="424" t="s">
        <v>244</v>
      </c>
      <c r="F38" s="424">
        <f>VLOOKUP(A38,'Pa aktivitātēm'!A20:F180,6,0)</f>
        <v>0</v>
      </c>
      <c r="G38" s="440">
        <f>'Pa aktivitātēm'!G27</f>
        <v>12591671</v>
      </c>
      <c r="H38" s="440">
        <f>'Pa aktivitātēm'!I27</f>
        <v>12591671</v>
      </c>
      <c r="I38" s="440">
        <f>'Pa aktivitātēm'!J27</f>
        <v>1030184.19</v>
      </c>
      <c r="J38" s="440">
        <f>'Pa aktivitātēm'!K27</f>
        <v>904810.77407699986</v>
      </c>
      <c r="K38" s="419">
        <f t="shared" si="9"/>
        <v>13496481.774077</v>
      </c>
      <c r="L38" s="426">
        <f t="shared" si="26"/>
        <v>1.0718578792343765</v>
      </c>
      <c r="M38" s="440">
        <f>'Pa aktivitātēm'!P27</f>
        <v>0</v>
      </c>
      <c r="N38" s="427">
        <f t="shared" si="27"/>
        <v>0</v>
      </c>
      <c r="O38" s="439">
        <f>'Pa aktivitātēm'!U27</f>
        <v>0</v>
      </c>
      <c r="P38" s="427">
        <f t="shared" si="5"/>
        <v>0</v>
      </c>
      <c r="Q38" s="429">
        <v>0</v>
      </c>
      <c r="R38" s="429">
        <f t="shared" si="30"/>
        <v>13496481.774077</v>
      </c>
      <c r="S38" s="430">
        <f t="shared" si="14"/>
        <v>13496481.774077</v>
      </c>
      <c r="T38" s="419">
        <f t="shared" si="7"/>
        <v>13496481.774077</v>
      </c>
      <c r="U38" s="430" t="e">
        <f>Akt_apakšakt_pēcuzraudzība!#REF!</f>
        <v>#REF!</v>
      </c>
      <c r="V38" s="431" t="e">
        <f t="shared" si="11"/>
        <v>#REF!</v>
      </c>
    </row>
    <row r="39" spans="1:22" ht="93.75">
      <c r="A39" s="421" t="s">
        <v>436</v>
      </c>
      <c r="B39" s="422"/>
      <c r="C39" s="423" t="s">
        <v>105</v>
      </c>
      <c r="D39" s="424" t="s">
        <v>0</v>
      </c>
      <c r="E39" s="424" t="s">
        <v>244</v>
      </c>
      <c r="F39" s="424">
        <f>VLOOKUP(A39,'Pa aktivitātēm'!A21:F181,6,0)</f>
        <v>0</v>
      </c>
      <c r="G39" s="440">
        <f>'Pa aktivitātēm'!G28</f>
        <v>34374308</v>
      </c>
      <c r="H39" s="440">
        <f>'Pa aktivitātēm'!I28</f>
        <v>34374308</v>
      </c>
      <c r="I39" s="440">
        <f>'Pa aktivitātēm'!J28</f>
        <v>14878796</v>
      </c>
      <c r="J39" s="440">
        <f>'Pa aktivitātēm'!K28</f>
        <v>12687149.349200001</v>
      </c>
      <c r="K39" s="419">
        <f t="shared" si="9"/>
        <v>47061457.349200003</v>
      </c>
      <c r="L39" s="426">
        <f t="shared" si="26"/>
        <v>1.3690881384201248</v>
      </c>
      <c r="M39" s="440">
        <f>'Pa aktivitātēm'!P28</f>
        <v>0</v>
      </c>
      <c r="N39" s="427">
        <f t="shared" si="27"/>
        <v>0</v>
      </c>
      <c r="O39" s="439">
        <f>'Pa aktivitātēm'!U28</f>
        <v>0</v>
      </c>
      <c r="P39" s="427">
        <f t="shared" si="5"/>
        <v>0</v>
      </c>
      <c r="Q39" s="429">
        <v>0</v>
      </c>
      <c r="R39" s="429">
        <f t="shared" si="30"/>
        <v>47061457.349200003</v>
      </c>
      <c r="S39" s="430">
        <f>R39-Q39</f>
        <v>47061457.349200003</v>
      </c>
      <c r="T39" s="419">
        <f t="shared" si="7"/>
        <v>47061457.349200003</v>
      </c>
      <c r="U39" s="430" t="e">
        <f>Akt_apakšakt_pēcuzraudzība!#REF!</f>
        <v>#REF!</v>
      </c>
      <c r="V39" s="431" t="e">
        <f t="shared" si="11"/>
        <v>#REF!</v>
      </c>
    </row>
    <row r="40" spans="1:22" ht="75" hidden="1">
      <c r="A40" s="421" t="s">
        <v>493</v>
      </c>
      <c r="B40" s="422"/>
      <c r="C40" s="423" t="s">
        <v>494</v>
      </c>
      <c r="D40" s="424" t="s">
        <v>0</v>
      </c>
      <c r="E40" s="424" t="s">
        <v>244</v>
      </c>
      <c r="F40" s="424" t="e">
        <f>VLOOKUP(A40,'Pa aktivitātēm'!A22:F182,6,0)</f>
        <v>#N/A</v>
      </c>
      <c r="G40" s="425">
        <f>SUM(G41:G43)</f>
        <v>23692959</v>
      </c>
      <c r="H40" s="425">
        <f t="shared" ref="H40:M40" si="33">SUM(H41:H43)</f>
        <v>23692959</v>
      </c>
      <c r="I40" s="425">
        <f t="shared" si="33"/>
        <v>0</v>
      </c>
      <c r="J40" s="425">
        <f t="shared" ref="J40" si="34">SUM(J41:J43)</f>
        <v>0</v>
      </c>
      <c r="K40" s="419">
        <f t="shared" si="9"/>
        <v>23692959</v>
      </c>
      <c r="L40" s="426">
        <f t="shared" si="26"/>
        <v>1</v>
      </c>
      <c r="M40" s="425">
        <f t="shared" si="33"/>
        <v>0</v>
      </c>
      <c r="N40" s="427">
        <f t="shared" si="27"/>
        <v>0</v>
      </c>
      <c r="O40" s="439">
        <f>SUM(O41:O43)</f>
        <v>0</v>
      </c>
      <c r="P40" s="427">
        <f t="shared" si="5"/>
        <v>0</v>
      </c>
      <c r="Q40" s="429">
        <f t="shared" si="13"/>
        <v>23692959</v>
      </c>
      <c r="R40" s="429">
        <f t="shared" si="30"/>
        <v>23692959</v>
      </c>
      <c r="S40" s="430">
        <f t="shared" si="14"/>
        <v>0</v>
      </c>
      <c r="T40" s="419">
        <f t="shared" si="7"/>
        <v>23692959</v>
      </c>
      <c r="U40" s="430" t="e">
        <f>Akt_apakšakt_pēcuzraudzība!#REF!</f>
        <v>#REF!</v>
      </c>
      <c r="V40" s="431" t="e">
        <f t="shared" si="11"/>
        <v>#REF!</v>
      </c>
    </row>
    <row r="41" spans="1:22" ht="187.5" hidden="1">
      <c r="A41" s="421" t="s">
        <v>375</v>
      </c>
      <c r="B41" s="422"/>
      <c r="C41" s="423" t="s">
        <v>106</v>
      </c>
      <c r="D41" s="424" t="s">
        <v>0</v>
      </c>
      <c r="E41" s="424" t="s">
        <v>244</v>
      </c>
      <c r="F41" s="424">
        <f>VLOOKUP(A41,'Pa aktivitātēm'!A23:F183,6,0)</f>
        <v>0</v>
      </c>
      <c r="G41" s="440">
        <f>'Pa aktivitātēm'!G29</f>
        <v>5981418</v>
      </c>
      <c r="H41" s="440">
        <f>'Pa aktivitātēm'!I29</f>
        <v>5981418</v>
      </c>
      <c r="I41" s="440">
        <f>'Pa aktivitātēm'!J29</f>
        <v>0</v>
      </c>
      <c r="J41" s="440">
        <f>'Pa aktivitātēm'!K29</f>
        <v>0</v>
      </c>
      <c r="K41" s="419">
        <f t="shared" si="9"/>
        <v>5981418</v>
      </c>
      <c r="L41" s="426">
        <f t="shared" si="26"/>
        <v>1</v>
      </c>
      <c r="M41" s="440">
        <f>'Pa aktivitātēm'!P29</f>
        <v>0</v>
      </c>
      <c r="N41" s="427">
        <f t="shared" si="27"/>
        <v>0</v>
      </c>
      <c r="O41" s="439">
        <f>'Pa aktivitātēm'!U29</f>
        <v>0</v>
      </c>
      <c r="P41" s="427">
        <f t="shared" si="5"/>
        <v>0</v>
      </c>
      <c r="Q41" s="429">
        <f t="shared" si="13"/>
        <v>5981418</v>
      </c>
      <c r="R41" s="429">
        <f t="shared" si="30"/>
        <v>5981418</v>
      </c>
      <c r="S41" s="430">
        <f t="shared" si="14"/>
        <v>0</v>
      </c>
      <c r="T41" s="419">
        <f t="shared" si="7"/>
        <v>5981418</v>
      </c>
      <c r="U41" s="430" t="e">
        <f>Akt_apakšakt_pēcuzraudzība!#REF!</f>
        <v>#REF!</v>
      </c>
      <c r="V41" s="431" t="e">
        <f t="shared" si="11"/>
        <v>#REF!</v>
      </c>
    </row>
    <row r="42" spans="1:22" ht="150" hidden="1">
      <c r="A42" s="421" t="s">
        <v>373</v>
      </c>
      <c r="B42" s="422"/>
      <c r="C42" s="423" t="s">
        <v>107</v>
      </c>
      <c r="D42" s="424" t="s">
        <v>0</v>
      </c>
      <c r="E42" s="424" t="s">
        <v>244</v>
      </c>
      <c r="F42" s="424">
        <f>VLOOKUP(A42,'Pa aktivitātēm'!A24:F184,6,0)</f>
        <v>0</v>
      </c>
      <c r="G42" s="440">
        <f>'Pa aktivitātēm'!G30</f>
        <v>12966345</v>
      </c>
      <c r="H42" s="440">
        <f>'Pa aktivitātēm'!I30</f>
        <v>12966345</v>
      </c>
      <c r="I42" s="440">
        <f>'Pa aktivitātēm'!J30</f>
        <v>0</v>
      </c>
      <c r="J42" s="440">
        <f>'Pa aktivitātēm'!K30</f>
        <v>0</v>
      </c>
      <c r="K42" s="419">
        <f t="shared" si="9"/>
        <v>12966345</v>
      </c>
      <c r="L42" s="426">
        <f t="shared" si="26"/>
        <v>1</v>
      </c>
      <c r="M42" s="440">
        <f>'Pa aktivitātēm'!P30</f>
        <v>0</v>
      </c>
      <c r="N42" s="74">
        <f t="shared" si="27"/>
        <v>0</v>
      </c>
      <c r="O42" s="439">
        <f>'Pa aktivitātēm'!U30</f>
        <v>0</v>
      </c>
      <c r="P42" s="427">
        <f t="shared" si="5"/>
        <v>0</v>
      </c>
      <c r="Q42" s="429">
        <f t="shared" si="13"/>
        <v>12966345</v>
      </c>
      <c r="R42" s="429">
        <f t="shared" si="30"/>
        <v>12966345</v>
      </c>
      <c r="S42" s="430">
        <f t="shared" si="14"/>
        <v>0</v>
      </c>
      <c r="T42" s="419">
        <f t="shared" si="7"/>
        <v>12966345</v>
      </c>
      <c r="U42" s="430" t="e">
        <f>Akt_apakšakt_pēcuzraudzība!#REF!</f>
        <v>#REF!</v>
      </c>
      <c r="V42" s="431" t="e">
        <f t="shared" si="11"/>
        <v>#REF!</v>
      </c>
    </row>
    <row r="43" spans="1:22" ht="131.25" hidden="1">
      <c r="A43" s="421" t="s">
        <v>390</v>
      </c>
      <c r="B43" s="422"/>
      <c r="C43" s="423" t="s">
        <v>108</v>
      </c>
      <c r="D43" s="424" t="s">
        <v>0</v>
      </c>
      <c r="E43" s="424" t="s">
        <v>244</v>
      </c>
      <c r="F43" s="424">
        <f>VLOOKUP(A43,'Pa aktivitātēm'!A25:F185,6,0)</f>
        <v>0</v>
      </c>
      <c r="G43" s="440">
        <f>'Pa aktivitātēm'!G31</f>
        <v>4745196</v>
      </c>
      <c r="H43" s="440">
        <f>'Pa aktivitātēm'!I31</f>
        <v>4745196</v>
      </c>
      <c r="I43" s="440">
        <f>'Pa aktivitātēm'!J31</f>
        <v>0</v>
      </c>
      <c r="J43" s="440">
        <f>'Pa aktivitātēm'!K31</f>
        <v>0</v>
      </c>
      <c r="K43" s="419">
        <f t="shared" si="9"/>
        <v>4745196</v>
      </c>
      <c r="L43" s="426">
        <f t="shared" si="26"/>
        <v>1</v>
      </c>
      <c r="M43" s="440">
        <f>'Pa aktivitātēm'!P31</f>
        <v>0</v>
      </c>
      <c r="N43" s="74">
        <f t="shared" si="27"/>
        <v>0</v>
      </c>
      <c r="O43" s="439">
        <f>'Pa aktivitātēm'!U31</f>
        <v>0</v>
      </c>
      <c r="P43" s="427">
        <f t="shared" si="5"/>
        <v>0</v>
      </c>
      <c r="Q43" s="429">
        <f t="shared" si="13"/>
        <v>4745196</v>
      </c>
      <c r="R43" s="429">
        <f t="shared" si="30"/>
        <v>4745196</v>
      </c>
      <c r="S43" s="430">
        <f t="shared" si="14"/>
        <v>0</v>
      </c>
      <c r="T43" s="419">
        <f t="shared" si="7"/>
        <v>4745196</v>
      </c>
      <c r="U43" s="430" t="e">
        <f>Akt_apakšakt_pēcuzraudzība!#REF!</f>
        <v>#REF!</v>
      </c>
      <c r="V43" s="431" t="e">
        <f t="shared" si="11"/>
        <v>#REF!</v>
      </c>
    </row>
    <row r="44" spans="1:22" ht="206.25" hidden="1">
      <c r="A44" s="432" t="s">
        <v>495</v>
      </c>
      <c r="B44" s="433"/>
      <c r="C44" s="434" t="s">
        <v>496</v>
      </c>
      <c r="D44" s="435" t="s">
        <v>0</v>
      </c>
      <c r="E44" s="435" t="s">
        <v>1</v>
      </c>
      <c r="F44" s="424" t="e">
        <f>VLOOKUP(A44,'Pa aktivitātēm'!A26:F186,6,0)</f>
        <v>#N/A</v>
      </c>
      <c r="G44" s="436">
        <f>G45+G50+G53+G56</f>
        <v>46481473</v>
      </c>
      <c r="H44" s="436">
        <f t="shared" ref="H44:M44" si="35">H45+H50+H53+H56</f>
        <v>46481473</v>
      </c>
      <c r="I44" s="436">
        <f t="shared" si="35"/>
        <v>2309168.7000000002</v>
      </c>
      <c r="J44" s="436">
        <f t="shared" ref="J44" si="36">J45+J50+J53+J56</f>
        <v>2309168.7000000002</v>
      </c>
      <c r="K44" s="419">
        <f t="shared" si="9"/>
        <v>48790641.700000003</v>
      </c>
      <c r="L44" s="420">
        <f t="shared" si="26"/>
        <v>1.0496793356785401</v>
      </c>
      <c r="M44" s="436">
        <f t="shared" si="35"/>
        <v>0</v>
      </c>
      <c r="N44" s="74">
        <f t="shared" si="27"/>
        <v>0</v>
      </c>
      <c r="O44" s="437">
        <f>O45+O50+O53+O56</f>
        <v>0</v>
      </c>
      <c r="P44" s="74">
        <f t="shared" si="5"/>
        <v>0</v>
      </c>
      <c r="Q44" s="429">
        <f t="shared" si="13"/>
        <v>46481473</v>
      </c>
      <c r="R44" s="437">
        <f>R45+R50+R53+R56</f>
        <v>48790641.700000003</v>
      </c>
      <c r="S44" s="430">
        <f t="shared" si="14"/>
        <v>2309168.700000003</v>
      </c>
      <c r="T44" s="419">
        <f t="shared" si="7"/>
        <v>48790641.700000003</v>
      </c>
      <c r="U44" s="438" t="e">
        <f>U45+U50+U53+U56</f>
        <v>#REF!</v>
      </c>
      <c r="V44" s="431" t="e">
        <f t="shared" si="11"/>
        <v>#REF!</v>
      </c>
    </row>
    <row r="45" spans="1:22" ht="56.25" hidden="1">
      <c r="A45" s="421" t="s">
        <v>497</v>
      </c>
      <c r="B45" s="422"/>
      <c r="C45" s="423" t="s">
        <v>498</v>
      </c>
      <c r="D45" s="424" t="s">
        <v>0</v>
      </c>
      <c r="E45" s="424" t="s">
        <v>1</v>
      </c>
      <c r="F45" s="424" t="e">
        <f>VLOOKUP(A45,'Pa aktivitātēm'!A27:F187,6,0)</f>
        <v>#N/A</v>
      </c>
      <c r="G45" s="425">
        <f>SUM(G46:G49)</f>
        <v>31868726.000000004</v>
      </c>
      <c r="H45" s="425">
        <f t="shared" ref="H45:M45" si="37">SUM(H46:H49)</f>
        <v>31868726.000000004</v>
      </c>
      <c r="I45" s="425">
        <f t="shared" si="37"/>
        <v>2309168.7000000002</v>
      </c>
      <c r="J45" s="425">
        <f t="shared" ref="J45" si="38">SUM(J46:J49)</f>
        <v>2309168.7000000002</v>
      </c>
      <c r="K45" s="419">
        <f t="shared" si="9"/>
        <v>34177894.700000003</v>
      </c>
      <c r="L45" s="426">
        <f t="shared" si="26"/>
        <v>1.0724587703945241</v>
      </c>
      <c r="M45" s="425">
        <f t="shared" si="37"/>
        <v>0</v>
      </c>
      <c r="N45" s="427">
        <f t="shared" si="27"/>
        <v>0</v>
      </c>
      <c r="O45" s="439">
        <f>SUM(O46:O49)</f>
        <v>0</v>
      </c>
      <c r="P45" s="427">
        <f t="shared" si="5"/>
        <v>0</v>
      </c>
      <c r="Q45" s="429">
        <f t="shared" si="13"/>
        <v>31868726.000000004</v>
      </c>
      <c r="R45" s="429">
        <f t="shared" ref="R45:R58" si="39">K45-O45</f>
        <v>34177894.700000003</v>
      </c>
      <c r="S45" s="430">
        <f t="shared" si="14"/>
        <v>2309168.6999999993</v>
      </c>
      <c r="T45" s="419">
        <f t="shared" si="7"/>
        <v>34177894.700000003</v>
      </c>
      <c r="U45" s="430" t="e">
        <f>Akt_apakšakt_pēcuzraudzība!#REF!</f>
        <v>#REF!</v>
      </c>
      <c r="V45" s="431" t="e">
        <f t="shared" si="11"/>
        <v>#REF!</v>
      </c>
    </row>
    <row r="46" spans="1:22" ht="168.75" hidden="1">
      <c r="A46" s="421" t="s">
        <v>11</v>
      </c>
      <c r="B46" s="422"/>
      <c r="C46" s="423" t="s">
        <v>109</v>
      </c>
      <c r="D46" s="424" t="s">
        <v>0</v>
      </c>
      <c r="E46" s="424" t="s">
        <v>244</v>
      </c>
      <c r="F46" s="424" t="e">
        <f>VLOOKUP(A46,'Pa aktivitātēm'!A28:F188,6,0)</f>
        <v>#N/A</v>
      </c>
      <c r="G46" s="425">
        <f>'Pa aktivitātēm'!G32</f>
        <v>0</v>
      </c>
      <c r="H46" s="425">
        <f>'Pa aktivitātēm'!I32</f>
        <v>0</v>
      </c>
      <c r="I46" s="425">
        <f>'Pa aktivitātēm'!J32</f>
        <v>0</v>
      </c>
      <c r="J46" s="425">
        <f>'Pa aktivitātēm'!K32</f>
        <v>0</v>
      </c>
      <c r="K46" s="419">
        <f t="shared" si="9"/>
        <v>0</v>
      </c>
      <c r="L46" s="426">
        <v>0</v>
      </c>
      <c r="M46" s="425">
        <f>'Pa aktivitātēm'!P32</f>
        <v>0</v>
      </c>
      <c r="N46" s="427">
        <v>0</v>
      </c>
      <c r="O46" s="428">
        <f>'Pa aktivitātēm'!U32</f>
        <v>0</v>
      </c>
      <c r="P46" s="427">
        <f t="shared" si="5"/>
        <v>0</v>
      </c>
      <c r="Q46" s="429">
        <f t="shared" si="13"/>
        <v>0</v>
      </c>
      <c r="R46" s="429">
        <f t="shared" si="39"/>
        <v>0</v>
      </c>
      <c r="S46" s="430">
        <f t="shared" si="14"/>
        <v>0</v>
      </c>
      <c r="T46" s="419">
        <f t="shared" si="7"/>
        <v>0</v>
      </c>
      <c r="U46" s="430" t="e">
        <f>Akt_apakšakt_pēcuzraudzība!#REF!</f>
        <v>#REF!</v>
      </c>
      <c r="V46" s="431" t="e">
        <f t="shared" si="11"/>
        <v>#REF!</v>
      </c>
    </row>
    <row r="47" spans="1:22" ht="112.5" hidden="1">
      <c r="A47" s="421" t="s">
        <v>381</v>
      </c>
      <c r="B47" s="422"/>
      <c r="C47" s="423" t="s">
        <v>110</v>
      </c>
      <c r="D47" s="424" t="s">
        <v>0</v>
      </c>
      <c r="E47" s="424" t="s">
        <v>245</v>
      </c>
      <c r="F47" s="424">
        <f>VLOOKUP(A47,'Pa aktivitātēm'!A29:F189,6,0)</f>
        <v>0</v>
      </c>
      <c r="G47" s="425">
        <f>'Pa aktivitātēm'!G33</f>
        <v>7742415</v>
      </c>
      <c r="H47" s="425">
        <f>'Pa aktivitātēm'!I33</f>
        <v>7742415</v>
      </c>
      <c r="I47" s="425">
        <f>'Pa aktivitātēm'!J33</f>
        <v>2309168.7000000002</v>
      </c>
      <c r="J47" s="425">
        <f>'Pa aktivitātēm'!K33</f>
        <v>2309168.7000000002</v>
      </c>
      <c r="K47" s="419">
        <f t="shared" si="9"/>
        <v>10051583.699999999</v>
      </c>
      <c r="L47" s="426">
        <f>K47/H47</f>
        <v>1.2982491509432132</v>
      </c>
      <c r="M47" s="425">
        <f>'Pa aktivitātēm'!P33</f>
        <v>0</v>
      </c>
      <c r="N47" s="427">
        <f>M47/H47</f>
        <v>0</v>
      </c>
      <c r="O47" s="428">
        <f>'Pa aktivitātēm'!U33</f>
        <v>0</v>
      </c>
      <c r="P47" s="427">
        <f t="shared" si="5"/>
        <v>0</v>
      </c>
      <c r="Q47" s="429">
        <v>0</v>
      </c>
      <c r="R47" s="429">
        <f t="shared" si="39"/>
        <v>10051583.699999999</v>
      </c>
      <c r="S47" s="430">
        <f t="shared" si="14"/>
        <v>10051583.699999999</v>
      </c>
      <c r="T47" s="419">
        <f t="shared" si="7"/>
        <v>10051583.699999999</v>
      </c>
      <c r="U47" s="430" t="e">
        <f>Akt_apakšakt_pēcuzraudzība!#REF!</f>
        <v>#REF!</v>
      </c>
      <c r="V47" s="431" t="e">
        <f t="shared" si="11"/>
        <v>#REF!</v>
      </c>
    </row>
    <row r="48" spans="1:22" ht="93.75" hidden="1">
      <c r="A48" s="421" t="s">
        <v>12</v>
      </c>
      <c r="B48" s="422"/>
      <c r="C48" s="423" t="s">
        <v>111</v>
      </c>
      <c r="D48" s="424" t="s">
        <v>0</v>
      </c>
      <c r="E48" s="424" t="s">
        <v>244</v>
      </c>
      <c r="F48" s="424" t="e">
        <f>VLOOKUP(A48,'Pa aktivitātēm'!A30:F190,6,0)</f>
        <v>#N/A</v>
      </c>
      <c r="G48" s="425">
        <f>'Pa aktivitātēm'!G34</f>
        <v>0</v>
      </c>
      <c r="H48" s="425">
        <f>'Pa aktivitātēm'!I34</f>
        <v>0</v>
      </c>
      <c r="I48" s="425">
        <f>'Pa aktivitātēm'!J34</f>
        <v>0</v>
      </c>
      <c r="J48" s="425">
        <f>'Pa aktivitātēm'!K34</f>
        <v>0</v>
      </c>
      <c r="K48" s="419">
        <f t="shared" si="9"/>
        <v>0</v>
      </c>
      <c r="L48" s="426">
        <v>0</v>
      </c>
      <c r="M48" s="425">
        <f>'Pa aktivitātēm'!P34</f>
        <v>0</v>
      </c>
      <c r="N48" s="427">
        <v>0</v>
      </c>
      <c r="O48" s="428">
        <f>'Pa aktivitātēm'!U34</f>
        <v>0</v>
      </c>
      <c r="P48" s="427">
        <f t="shared" si="5"/>
        <v>0</v>
      </c>
      <c r="Q48" s="429">
        <f t="shared" si="13"/>
        <v>0</v>
      </c>
      <c r="R48" s="429">
        <f t="shared" si="39"/>
        <v>0</v>
      </c>
      <c r="S48" s="430">
        <f t="shared" si="14"/>
        <v>0</v>
      </c>
      <c r="T48" s="419">
        <f t="shared" si="7"/>
        <v>0</v>
      </c>
      <c r="U48" s="430" t="e">
        <f>Akt_apakšakt_pēcuzraudzība!#REF!</f>
        <v>#REF!</v>
      </c>
      <c r="V48" s="431" t="e">
        <f t="shared" si="11"/>
        <v>#REF!</v>
      </c>
    </row>
    <row r="49" spans="1:22" ht="150" hidden="1">
      <c r="A49" s="421" t="s">
        <v>478</v>
      </c>
      <c r="B49" s="422"/>
      <c r="C49" s="423" t="s">
        <v>334</v>
      </c>
      <c r="D49" s="424" t="s">
        <v>0</v>
      </c>
      <c r="E49" s="424" t="s">
        <v>244</v>
      </c>
      <c r="F49" s="424">
        <f>VLOOKUP(A49,'Pa aktivitātēm'!A31:F191,6,0)</f>
        <v>0</v>
      </c>
      <c r="G49" s="425">
        <f>'Pa aktivitātēm'!G35</f>
        <v>24126311.000000004</v>
      </c>
      <c r="H49" s="425">
        <f>'Pa aktivitātēm'!I35</f>
        <v>24126311.000000004</v>
      </c>
      <c r="I49" s="425">
        <f>'Pa aktivitātēm'!J35</f>
        <v>0</v>
      </c>
      <c r="J49" s="425">
        <f>'Pa aktivitātēm'!K35</f>
        <v>0</v>
      </c>
      <c r="K49" s="419">
        <f t="shared" si="9"/>
        <v>24126311.000000004</v>
      </c>
      <c r="L49" s="426">
        <f>K49/H49</f>
        <v>1</v>
      </c>
      <c r="M49" s="425">
        <f>'Pa aktivitātēm'!P35</f>
        <v>0</v>
      </c>
      <c r="N49" s="427">
        <f>M49/H49</f>
        <v>0</v>
      </c>
      <c r="O49" s="428">
        <f>'Pa aktivitātēm'!U35</f>
        <v>0</v>
      </c>
      <c r="P49" s="427">
        <f t="shared" si="5"/>
        <v>0</v>
      </c>
      <c r="Q49" s="429">
        <f t="shared" si="13"/>
        <v>24126311.000000004</v>
      </c>
      <c r="R49" s="429">
        <f t="shared" si="39"/>
        <v>24126311.000000004</v>
      </c>
      <c r="S49" s="430">
        <f t="shared" si="14"/>
        <v>0</v>
      </c>
      <c r="T49" s="419">
        <f t="shared" si="7"/>
        <v>24126311.000000004</v>
      </c>
      <c r="U49" s="430" t="e">
        <f>Akt_apakšakt_pēcuzraudzība!#REF!</f>
        <v>#REF!</v>
      </c>
      <c r="V49" s="431" t="e">
        <f t="shared" si="11"/>
        <v>#REF!</v>
      </c>
    </row>
    <row r="50" spans="1:22" ht="112.5" hidden="1">
      <c r="A50" s="421" t="s">
        <v>499</v>
      </c>
      <c r="B50" s="422"/>
      <c r="C50" s="423" t="s">
        <v>500</v>
      </c>
      <c r="D50" s="424" t="s">
        <v>0</v>
      </c>
      <c r="E50" s="424" t="s">
        <v>244</v>
      </c>
      <c r="F50" s="424" t="e">
        <f>VLOOKUP(A50,'Pa aktivitātēm'!A32:F192,6,0)</f>
        <v>#N/A</v>
      </c>
      <c r="G50" s="425">
        <f>G51+G52</f>
        <v>0</v>
      </c>
      <c r="H50" s="425">
        <f t="shared" ref="H50:M50" si="40">H51+H52</f>
        <v>0</v>
      </c>
      <c r="I50" s="425">
        <f t="shared" si="40"/>
        <v>0</v>
      </c>
      <c r="J50" s="425">
        <f t="shared" ref="J50" si="41">J51+J52</f>
        <v>0</v>
      </c>
      <c r="K50" s="419">
        <f t="shared" si="9"/>
        <v>0</v>
      </c>
      <c r="L50" s="426">
        <v>0</v>
      </c>
      <c r="M50" s="425">
        <f t="shared" si="40"/>
        <v>0</v>
      </c>
      <c r="N50" s="427">
        <v>0</v>
      </c>
      <c r="O50" s="428">
        <f t="shared" ref="O50" si="42">O51+O52</f>
        <v>0</v>
      </c>
      <c r="P50" s="427">
        <f t="shared" si="5"/>
        <v>0</v>
      </c>
      <c r="Q50" s="429">
        <f t="shared" si="13"/>
        <v>0</v>
      </c>
      <c r="R50" s="429">
        <f t="shared" si="39"/>
        <v>0</v>
      </c>
      <c r="S50" s="430">
        <f t="shared" si="14"/>
        <v>0</v>
      </c>
      <c r="T50" s="419">
        <f t="shared" si="7"/>
        <v>0</v>
      </c>
      <c r="U50" s="430" t="e">
        <f>Akt_apakšakt_pēcuzraudzība!#REF!</f>
        <v>#REF!</v>
      </c>
      <c r="V50" s="431" t="e">
        <f t="shared" si="11"/>
        <v>#REF!</v>
      </c>
    </row>
    <row r="51" spans="1:22" ht="131.25" hidden="1">
      <c r="A51" s="421" t="s">
        <v>13</v>
      </c>
      <c r="B51" s="422"/>
      <c r="C51" s="423" t="s">
        <v>112</v>
      </c>
      <c r="D51" s="424" t="s">
        <v>0</v>
      </c>
      <c r="E51" s="424" t="s">
        <v>244</v>
      </c>
      <c r="F51" s="424" t="e">
        <f>VLOOKUP(A51,'Pa aktivitātēm'!A33:F193,6,0)</f>
        <v>#N/A</v>
      </c>
      <c r="G51" s="425">
        <f>'Pa aktivitātēm'!G36</f>
        <v>0</v>
      </c>
      <c r="H51" s="425">
        <f>'Pa aktivitātēm'!I36</f>
        <v>0</v>
      </c>
      <c r="I51" s="425">
        <f>'Pa aktivitātēm'!J36</f>
        <v>0</v>
      </c>
      <c r="J51" s="425">
        <f>'Pa aktivitātēm'!K36</f>
        <v>0</v>
      </c>
      <c r="K51" s="419">
        <f t="shared" si="9"/>
        <v>0</v>
      </c>
      <c r="L51" s="426">
        <v>0</v>
      </c>
      <c r="M51" s="425">
        <f>'Pa aktivitātēm'!P36</f>
        <v>0</v>
      </c>
      <c r="N51" s="427">
        <v>0</v>
      </c>
      <c r="O51" s="428">
        <f>'Pa aktivitātēm'!U36</f>
        <v>0</v>
      </c>
      <c r="P51" s="427">
        <f t="shared" si="5"/>
        <v>0</v>
      </c>
      <c r="Q51" s="429">
        <f t="shared" si="13"/>
        <v>0</v>
      </c>
      <c r="R51" s="429">
        <f t="shared" si="39"/>
        <v>0</v>
      </c>
      <c r="S51" s="430">
        <f t="shared" si="14"/>
        <v>0</v>
      </c>
      <c r="T51" s="419">
        <f t="shared" si="7"/>
        <v>0</v>
      </c>
      <c r="U51" s="430" t="e">
        <f>Akt_apakšakt_pēcuzraudzība!#REF!</f>
        <v>#REF!</v>
      </c>
      <c r="V51" s="431" t="e">
        <f t="shared" si="11"/>
        <v>#REF!</v>
      </c>
    </row>
    <row r="52" spans="1:22" ht="168.75" hidden="1">
      <c r="A52" s="421" t="s">
        <v>14</v>
      </c>
      <c r="B52" s="422"/>
      <c r="C52" s="423" t="s">
        <v>113</v>
      </c>
      <c r="D52" s="424" t="s">
        <v>0</v>
      </c>
      <c r="E52" s="424" t="s">
        <v>244</v>
      </c>
      <c r="F52" s="424" t="e">
        <f>VLOOKUP(A52,'Pa aktivitātēm'!A34:F194,6,0)</f>
        <v>#N/A</v>
      </c>
      <c r="G52" s="425">
        <f>'Pa aktivitātēm'!G37</f>
        <v>0</v>
      </c>
      <c r="H52" s="425">
        <f>'Pa aktivitātēm'!I37</f>
        <v>0</v>
      </c>
      <c r="I52" s="425">
        <f>'Pa aktivitātēm'!J37</f>
        <v>0</v>
      </c>
      <c r="J52" s="425">
        <f>'Pa aktivitātēm'!K37</f>
        <v>0</v>
      </c>
      <c r="K52" s="419">
        <f t="shared" si="9"/>
        <v>0</v>
      </c>
      <c r="L52" s="426">
        <v>0</v>
      </c>
      <c r="M52" s="425">
        <f>'Pa aktivitātēm'!P37</f>
        <v>0</v>
      </c>
      <c r="N52" s="427">
        <v>0</v>
      </c>
      <c r="O52" s="428">
        <f>'Pa aktivitātēm'!U37</f>
        <v>0</v>
      </c>
      <c r="P52" s="427">
        <f t="shared" si="5"/>
        <v>0</v>
      </c>
      <c r="Q52" s="429">
        <f t="shared" si="13"/>
        <v>0</v>
      </c>
      <c r="R52" s="429">
        <f t="shared" si="39"/>
        <v>0</v>
      </c>
      <c r="S52" s="430">
        <f t="shared" si="14"/>
        <v>0</v>
      </c>
      <c r="T52" s="419">
        <f t="shared" si="7"/>
        <v>0</v>
      </c>
      <c r="U52" s="430" t="e">
        <f>Akt_apakšakt_pēcuzraudzība!#REF!</f>
        <v>#REF!</v>
      </c>
      <c r="V52" s="431" t="e">
        <f t="shared" si="11"/>
        <v>#REF!</v>
      </c>
    </row>
    <row r="53" spans="1:22" ht="168.75" hidden="1">
      <c r="A53" s="421" t="s">
        <v>501</v>
      </c>
      <c r="B53" s="422"/>
      <c r="C53" s="423" t="s">
        <v>502</v>
      </c>
      <c r="D53" s="424" t="s">
        <v>0</v>
      </c>
      <c r="E53" s="424" t="s">
        <v>244</v>
      </c>
      <c r="F53" s="424" t="e">
        <f>VLOOKUP(A53,'Pa aktivitātēm'!A35:F195,6,0)</f>
        <v>#N/A</v>
      </c>
      <c r="G53" s="425">
        <f>SUM(G54:G55)</f>
        <v>1384961</v>
      </c>
      <c r="H53" s="425">
        <f t="shared" ref="H53:M53" si="43">SUM(H54:H55)</f>
        <v>1384961</v>
      </c>
      <c r="I53" s="425">
        <f t="shared" si="43"/>
        <v>0</v>
      </c>
      <c r="J53" s="425">
        <f t="shared" ref="J53" si="44">SUM(J54:J55)</f>
        <v>0</v>
      </c>
      <c r="K53" s="419">
        <f t="shared" si="9"/>
        <v>1384961</v>
      </c>
      <c r="L53" s="426">
        <f>K53/H53</f>
        <v>1</v>
      </c>
      <c r="M53" s="425">
        <f t="shared" si="43"/>
        <v>0</v>
      </c>
      <c r="N53" s="427">
        <f>M53/H53</f>
        <v>0</v>
      </c>
      <c r="O53" s="439">
        <f>SUM(O54:O55)</f>
        <v>0</v>
      </c>
      <c r="P53" s="427">
        <f t="shared" si="5"/>
        <v>0</v>
      </c>
      <c r="Q53" s="429">
        <f t="shared" si="13"/>
        <v>1384961</v>
      </c>
      <c r="R53" s="429">
        <f t="shared" si="39"/>
        <v>1384961</v>
      </c>
      <c r="S53" s="430">
        <f t="shared" si="14"/>
        <v>0</v>
      </c>
      <c r="T53" s="419">
        <f t="shared" si="7"/>
        <v>1384961</v>
      </c>
      <c r="U53" s="430" t="e">
        <f>Akt_apakšakt_pēcuzraudzība!#REF!</f>
        <v>#REF!</v>
      </c>
      <c r="V53" s="431" t="e">
        <f t="shared" si="11"/>
        <v>#REF!</v>
      </c>
    </row>
    <row r="54" spans="1:22" ht="168.75" hidden="1">
      <c r="A54" s="421" t="s">
        <v>15</v>
      </c>
      <c r="B54" s="422"/>
      <c r="C54" s="423" t="s">
        <v>114</v>
      </c>
      <c r="D54" s="424" t="s">
        <v>0</v>
      </c>
      <c r="E54" s="424" t="s">
        <v>244</v>
      </c>
      <c r="F54" s="424" t="e">
        <f>VLOOKUP(A54,'Pa aktivitātēm'!A36:F196,6,0)</f>
        <v>#N/A</v>
      </c>
      <c r="G54" s="425">
        <f>'Pa aktivitātēm'!G38</f>
        <v>0</v>
      </c>
      <c r="H54" s="425">
        <f>'Pa aktivitātēm'!I38</f>
        <v>0</v>
      </c>
      <c r="I54" s="425">
        <f>'Pa aktivitātēm'!J38</f>
        <v>0</v>
      </c>
      <c r="J54" s="425">
        <f>'Pa aktivitātēm'!K38</f>
        <v>0</v>
      </c>
      <c r="K54" s="419">
        <f t="shared" si="9"/>
        <v>0</v>
      </c>
      <c r="L54" s="426">
        <v>0</v>
      </c>
      <c r="M54" s="425">
        <f>'Pa aktivitātēm'!P38</f>
        <v>0</v>
      </c>
      <c r="N54" s="427">
        <v>0</v>
      </c>
      <c r="O54" s="428">
        <f>'Pa aktivitātēm'!U38</f>
        <v>0</v>
      </c>
      <c r="P54" s="427">
        <f t="shared" si="5"/>
        <v>0</v>
      </c>
      <c r="Q54" s="429">
        <f t="shared" si="13"/>
        <v>0</v>
      </c>
      <c r="R54" s="429">
        <f t="shared" si="39"/>
        <v>0</v>
      </c>
      <c r="S54" s="430">
        <f t="shared" si="14"/>
        <v>0</v>
      </c>
      <c r="T54" s="419">
        <f t="shared" si="7"/>
        <v>0</v>
      </c>
      <c r="U54" s="430" t="e">
        <f>Akt_apakšakt_pēcuzraudzība!#REF!</f>
        <v>#REF!</v>
      </c>
      <c r="V54" s="431" t="e">
        <f t="shared" si="11"/>
        <v>#REF!</v>
      </c>
    </row>
    <row r="55" spans="1:22" ht="75">
      <c r="A55" s="421" t="s">
        <v>396</v>
      </c>
      <c r="B55" s="422"/>
      <c r="C55" s="423" t="s">
        <v>115</v>
      </c>
      <c r="D55" s="424" t="s">
        <v>0</v>
      </c>
      <c r="E55" s="424" t="s">
        <v>244</v>
      </c>
      <c r="F55" s="424">
        <f>VLOOKUP(A55,'Pa aktivitātēm'!A37:F197,6,0)</f>
        <v>0</v>
      </c>
      <c r="G55" s="425">
        <f>'Pa aktivitātēm'!G39</f>
        <v>1384961</v>
      </c>
      <c r="H55" s="425">
        <f>'Pa aktivitātēm'!I39</f>
        <v>1384961</v>
      </c>
      <c r="I55" s="425">
        <f>'Pa aktivitātēm'!J39</f>
        <v>0</v>
      </c>
      <c r="J55" s="425">
        <f>'Pa aktivitātēm'!K39</f>
        <v>0</v>
      </c>
      <c r="K55" s="419">
        <f t="shared" si="9"/>
        <v>1384961</v>
      </c>
      <c r="L55" s="426">
        <f t="shared" ref="L55:L72" si="45">K55/H55</f>
        <v>1</v>
      </c>
      <c r="M55" s="425">
        <f>'Pa aktivitātēm'!P39</f>
        <v>0</v>
      </c>
      <c r="N55" s="427">
        <f t="shared" ref="N55:N72" si="46">M55/H55</f>
        <v>0</v>
      </c>
      <c r="O55" s="428">
        <f>'Pa aktivitātēm'!U39</f>
        <v>0</v>
      </c>
      <c r="P55" s="427">
        <f t="shared" si="5"/>
        <v>0</v>
      </c>
      <c r="Q55" s="429">
        <f t="shared" si="13"/>
        <v>1384961</v>
      </c>
      <c r="R55" s="429">
        <f t="shared" si="39"/>
        <v>1384961</v>
      </c>
      <c r="S55" s="430">
        <f t="shared" si="14"/>
        <v>0</v>
      </c>
      <c r="T55" s="419">
        <f t="shared" si="7"/>
        <v>1384961</v>
      </c>
      <c r="U55" s="430" t="e">
        <f>Akt_apakšakt_pēcuzraudzība!#REF!</f>
        <v>#REF!</v>
      </c>
      <c r="V55" s="431" t="e">
        <f t="shared" si="11"/>
        <v>#REF!</v>
      </c>
    </row>
    <row r="56" spans="1:22" ht="168.75" hidden="1">
      <c r="A56" s="95" t="s">
        <v>503</v>
      </c>
      <c r="B56" s="300"/>
      <c r="C56" s="96" t="s">
        <v>504</v>
      </c>
      <c r="D56" s="97" t="s">
        <v>0</v>
      </c>
      <c r="E56" s="97" t="s">
        <v>244</v>
      </c>
      <c r="F56" s="97" t="e">
        <f>VLOOKUP(A56,'Pa aktivitātēm'!A38:F199,6,0)</f>
        <v>#N/A</v>
      </c>
      <c r="G56" s="48">
        <f>SUM(G57:G58)</f>
        <v>13227786</v>
      </c>
      <c r="H56" s="48">
        <f t="shared" ref="H56:M56" si="47">SUM(H57:H58)</f>
        <v>13227786</v>
      </c>
      <c r="I56" s="48">
        <f t="shared" si="47"/>
        <v>0</v>
      </c>
      <c r="J56" s="48">
        <f t="shared" ref="J56" si="48">SUM(J57:J58)</f>
        <v>0</v>
      </c>
      <c r="K56" s="208">
        <f t="shared" si="9"/>
        <v>13227786</v>
      </c>
      <c r="L56" s="81">
        <f t="shared" si="45"/>
        <v>1</v>
      </c>
      <c r="M56" s="48">
        <f t="shared" si="47"/>
        <v>0</v>
      </c>
      <c r="N56" s="26">
        <f t="shared" si="46"/>
        <v>0</v>
      </c>
      <c r="O56" s="213">
        <f>SUM(O57:O58)</f>
        <v>0</v>
      </c>
      <c r="P56" s="25">
        <f t="shared" si="5"/>
        <v>0</v>
      </c>
      <c r="Q56" s="224">
        <f t="shared" si="13"/>
        <v>13227786</v>
      </c>
      <c r="R56" s="226">
        <f t="shared" si="39"/>
        <v>13227786</v>
      </c>
      <c r="S56" s="227">
        <f t="shared" si="14"/>
        <v>0</v>
      </c>
      <c r="T56" s="208">
        <f t="shared" si="7"/>
        <v>13227786</v>
      </c>
      <c r="U56" s="220" t="e">
        <f>Akt_apakšakt_pēcuzraudzība!#REF!</f>
        <v>#REF!</v>
      </c>
      <c r="V56" s="47" t="e">
        <f t="shared" si="11"/>
        <v>#REF!</v>
      </c>
    </row>
    <row r="57" spans="1:22" ht="243.75" hidden="1">
      <c r="A57" s="95" t="s">
        <v>397</v>
      </c>
      <c r="B57" s="300"/>
      <c r="C57" s="96" t="s">
        <v>116</v>
      </c>
      <c r="D57" s="97" t="s">
        <v>0</v>
      </c>
      <c r="E57" s="97" t="s">
        <v>244</v>
      </c>
      <c r="F57" s="97">
        <f>VLOOKUP(A57,'Pa aktivitātēm'!A39:F200,6,0)</f>
        <v>0</v>
      </c>
      <c r="G57" s="28">
        <f>'Pa aktivitātēm'!G40</f>
        <v>5100000</v>
      </c>
      <c r="H57" s="28">
        <f>'Pa aktivitātēm'!I40</f>
        <v>5100000</v>
      </c>
      <c r="I57" s="28">
        <f>'Pa aktivitātēm'!J40</f>
        <v>0</v>
      </c>
      <c r="J57" s="28">
        <f>'Pa aktivitātēm'!K40</f>
        <v>0</v>
      </c>
      <c r="K57" s="208">
        <f t="shared" si="9"/>
        <v>5100000</v>
      </c>
      <c r="L57" s="81">
        <f t="shared" si="45"/>
        <v>1</v>
      </c>
      <c r="M57" s="28">
        <f>'Pa aktivitātēm'!P40</f>
        <v>0</v>
      </c>
      <c r="N57" s="26">
        <f t="shared" si="46"/>
        <v>0</v>
      </c>
      <c r="O57" s="213">
        <f>'Pa aktivitātēm'!U40</f>
        <v>0</v>
      </c>
      <c r="P57" s="25">
        <f t="shared" si="5"/>
        <v>0</v>
      </c>
      <c r="Q57" s="224">
        <f t="shared" si="13"/>
        <v>5100000</v>
      </c>
      <c r="R57" s="226">
        <f t="shared" si="39"/>
        <v>5100000</v>
      </c>
      <c r="S57" s="227">
        <f t="shared" si="14"/>
        <v>0</v>
      </c>
      <c r="T57" s="208">
        <f t="shared" si="7"/>
        <v>5100000</v>
      </c>
      <c r="U57" s="220" t="e">
        <f>Akt_apakšakt_pēcuzraudzība!#REF!</f>
        <v>#REF!</v>
      </c>
      <c r="V57" s="47" t="e">
        <f t="shared" si="11"/>
        <v>#REF!</v>
      </c>
    </row>
    <row r="58" spans="1:22" ht="206.25" hidden="1">
      <c r="A58" s="95" t="s">
        <v>421</v>
      </c>
      <c r="B58" s="300"/>
      <c r="C58" s="96" t="s">
        <v>117</v>
      </c>
      <c r="D58" s="97" t="s">
        <v>0</v>
      </c>
      <c r="E58" s="97" t="s">
        <v>5</v>
      </c>
      <c r="F58" s="97">
        <f>VLOOKUP(A58,'Pa aktivitātēm'!A40:F201,6,0)</f>
        <v>0</v>
      </c>
      <c r="G58" s="28">
        <f>'Pa aktivitātēm'!G41</f>
        <v>8127786</v>
      </c>
      <c r="H58" s="28">
        <f>'Pa aktivitātēm'!I41</f>
        <v>8127786</v>
      </c>
      <c r="I58" s="28">
        <f>'Pa aktivitātēm'!J41</f>
        <v>0</v>
      </c>
      <c r="J58" s="28">
        <f>'Pa aktivitātēm'!K41</f>
        <v>0</v>
      </c>
      <c r="K58" s="208">
        <f t="shared" si="9"/>
        <v>8127786</v>
      </c>
      <c r="L58" s="81">
        <f t="shared" si="45"/>
        <v>1</v>
      </c>
      <c r="M58" s="28">
        <f>'Pa aktivitātēm'!P41</f>
        <v>0</v>
      </c>
      <c r="N58" s="26">
        <f t="shared" si="46"/>
        <v>0</v>
      </c>
      <c r="O58" s="213">
        <f>'Pa aktivitātēm'!U41</f>
        <v>0</v>
      </c>
      <c r="P58" s="25">
        <f t="shared" si="5"/>
        <v>0</v>
      </c>
      <c r="Q58" s="224">
        <f t="shared" si="13"/>
        <v>8127786</v>
      </c>
      <c r="R58" s="226">
        <f t="shared" si="39"/>
        <v>8127786</v>
      </c>
      <c r="S58" s="227">
        <f t="shared" si="14"/>
        <v>0</v>
      </c>
      <c r="T58" s="208">
        <f t="shared" si="7"/>
        <v>8127786</v>
      </c>
      <c r="U58" s="220" t="e">
        <f>Akt_apakšakt_pēcuzraudzība!#REF!</f>
        <v>#REF!</v>
      </c>
      <c r="V58" s="47" t="e">
        <f t="shared" si="11"/>
        <v>#REF!</v>
      </c>
    </row>
    <row r="59" spans="1:22" ht="93.75" hidden="1">
      <c r="A59" s="98" t="s">
        <v>444</v>
      </c>
      <c r="B59" s="301"/>
      <c r="C59" s="99" t="s">
        <v>118</v>
      </c>
      <c r="D59" s="100" t="s">
        <v>0</v>
      </c>
      <c r="E59" s="100"/>
      <c r="F59" s="97" t="e">
        <f>VLOOKUP(A59,'Pa aktivitātēm'!A41:F204,6,0)</f>
        <v>#N/A</v>
      </c>
      <c r="G59" s="27">
        <f>G60+G77</f>
        <v>249273032</v>
      </c>
      <c r="H59" s="27">
        <f t="shared" ref="H59:M59" si="49">H60+H77</f>
        <v>249273032</v>
      </c>
      <c r="I59" s="27">
        <f t="shared" si="49"/>
        <v>43189049.840000004</v>
      </c>
      <c r="J59" s="27">
        <f t="shared" ref="J59" si="50">J60+J77</f>
        <v>36781168.089518994</v>
      </c>
      <c r="K59" s="208">
        <f t="shared" si="9"/>
        <v>286054200.08951902</v>
      </c>
      <c r="L59" s="101">
        <f t="shared" si="45"/>
        <v>1.14755373974638</v>
      </c>
      <c r="M59" s="27">
        <f t="shared" si="49"/>
        <v>0</v>
      </c>
      <c r="N59" s="22">
        <f t="shared" si="46"/>
        <v>0</v>
      </c>
      <c r="O59" s="212">
        <f>O60+O77</f>
        <v>0</v>
      </c>
      <c r="P59" s="23">
        <f t="shared" si="5"/>
        <v>0</v>
      </c>
      <c r="Q59" s="224">
        <f t="shared" si="13"/>
        <v>249273032</v>
      </c>
      <c r="R59" s="212">
        <f>R60+R77</f>
        <v>286054200.08951902</v>
      </c>
      <c r="S59" s="227">
        <f t="shared" si="14"/>
        <v>36781168.089519024</v>
      </c>
      <c r="T59" s="208">
        <f t="shared" si="7"/>
        <v>286054200.08951902</v>
      </c>
      <c r="U59" s="222" t="e">
        <f>U60+U77</f>
        <v>#REF!</v>
      </c>
      <c r="V59" s="47" t="e">
        <f t="shared" si="11"/>
        <v>#REF!</v>
      </c>
    </row>
    <row r="60" spans="1:22" ht="37.5" hidden="1">
      <c r="A60" s="98" t="s">
        <v>16</v>
      </c>
      <c r="B60" s="301"/>
      <c r="C60" s="99" t="s">
        <v>119</v>
      </c>
      <c r="D60" s="100" t="s">
        <v>0</v>
      </c>
      <c r="E60" s="100"/>
      <c r="F60" s="97" t="e">
        <f>VLOOKUP(A60,'Pa aktivitātēm'!A42:F206,6,0)</f>
        <v>#N/A</v>
      </c>
      <c r="G60" s="27">
        <f>G61+G67+G68+G71+G72+G73+G74+G75+G76</f>
        <v>236865098</v>
      </c>
      <c r="H60" s="27">
        <f t="shared" ref="H60:M60" si="51">H61+H67+H68+H71+H72+H73+H74+H75+H76</f>
        <v>236865098</v>
      </c>
      <c r="I60" s="27">
        <f t="shared" si="51"/>
        <v>41481603.670000002</v>
      </c>
      <c r="J60" s="27">
        <f t="shared" ref="J60" si="52">J61+J67+J68+J71+J72+J73+J74+J75+J76</f>
        <v>35306788.321723998</v>
      </c>
      <c r="K60" s="208">
        <f t="shared" si="9"/>
        <v>272171886.321724</v>
      </c>
      <c r="L60" s="101">
        <f t="shared" si="45"/>
        <v>1.1490586355686898</v>
      </c>
      <c r="M60" s="27">
        <f t="shared" si="51"/>
        <v>0</v>
      </c>
      <c r="N60" s="22">
        <f t="shared" si="46"/>
        <v>0</v>
      </c>
      <c r="O60" s="212">
        <f>O61+O67+O68+O71+O72+O73+O74+O75+O76</f>
        <v>0</v>
      </c>
      <c r="P60" s="23">
        <f t="shared" si="5"/>
        <v>0</v>
      </c>
      <c r="Q60" s="224">
        <f t="shared" si="13"/>
        <v>236865098</v>
      </c>
      <c r="R60" s="212">
        <f>R61+R67+R68+R71+R72+R73+R74+R75+R76</f>
        <v>272171886.321724</v>
      </c>
      <c r="S60" s="227">
        <f t="shared" si="14"/>
        <v>35306788.321723998</v>
      </c>
      <c r="T60" s="208">
        <f t="shared" si="7"/>
        <v>272171886.321724</v>
      </c>
      <c r="U60" s="222" t="e">
        <f>U61+U67+U68+U71+U72+U73+U74+U75+U76</f>
        <v>#REF!</v>
      </c>
      <c r="V60" s="47" t="e">
        <f t="shared" si="11"/>
        <v>#REF!</v>
      </c>
    </row>
    <row r="61" spans="1:22" ht="168.75" hidden="1">
      <c r="A61" s="95" t="s">
        <v>505</v>
      </c>
      <c r="B61" s="300"/>
      <c r="C61" s="96" t="s">
        <v>506</v>
      </c>
      <c r="D61" s="97" t="s">
        <v>0</v>
      </c>
      <c r="E61" s="97"/>
      <c r="F61" s="97" t="e">
        <f>VLOOKUP(A61,'Pa aktivitātēm'!A43:F206,6,0)</f>
        <v>#N/A</v>
      </c>
      <c r="G61" s="48">
        <f>SUM(G62:G66)</f>
        <v>141763254</v>
      </c>
      <c r="H61" s="48">
        <f t="shared" ref="H61:M61" si="53">SUM(H62:H66)</f>
        <v>141763254</v>
      </c>
      <c r="I61" s="48">
        <f t="shared" si="53"/>
        <v>14604474.35</v>
      </c>
      <c r="J61" s="48">
        <f t="shared" ref="J61" si="54">SUM(J62:J66)</f>
        <v>13670699.219123999</v>
      </c>
      <c r="K61" s="208">
        <f t="shared" si="9"/>
        <v>155433953.21912399</v>
      </c>
      <c r="L61" s="81">
        <f t="shared" si="45"/>
        <v>1.096433305764299</v>
      </c>
      <c r="M61" s="48">
        <f t="shared" si="53"/>
        <v>0</v>
      </c>
      <c r="N61" s="26">
        <f t="shared" si="46"/>
        <v>0</v>
      </c>
      <c r="O61" s="214">
        <f>SUM(O62:O66)</f>
        <v>0</v>
      </c>
      <c r="P61" s="25">
        <f t="shared" si="5"/>
        <v>0</v>
      </c>
      <c r="Q61" s="224">
        <f t="shared" si="13"/>
        <v>141763254</v>
      </c>
      <c r="R61" s="226">
        <f t="shared" ref="R61:R76" si="55">K61-O61</f>
        <v>155433953.21912399</v>
      </c>
      <c r="S61" s="227">
        <f t="shared" si="14"/>
        <v>13670699.219123989</v>
      </c>
      <c r="T61" s="208">
        <f t="shared" si="7"/>
        <v>155433953.21912399</v>
      </c>
      <c r="U61" s="220" t="e">
        <f>Akt_apakšakt_pēcuzraudzība!#REF!</f>
        <v>#REF!</v>
      </c>
      <c r="V61" s="47" t="e">
        <f t="shared" si="11"/>
        <v>#REF!</v>
      </c>
    </row>
    <row r="62" spans="1:22" ht="131.25">
      <c r="A62" s="362" t="s">
        <v>415</v>
      </c>
      <c r="B62" s="331"/>
      <c r="C62" s="363" t="s">
        <v>120</v>
      </c>
      <c r="D62" s="332" t="s">
        <v>0</v>
      </c>
      <c r="E62" s="332" t="s">
        <v>246</v>
      </c>
      <c r="F62" s="332">
        <f>VLOOKUP(A62,'Pa aktivitātēm'!A18:F178,6,0)</f>
        <v>0</v>
      </c>
      <c r="G62" s="364">
        <f>'Pa aktivitātēm'!G42</f>
        <v>30896184.999999996</v>
      </c>
      <c r="H62" s="364">
        <f>'Pa aktivitātēm'!I42</f>
        <v>30896184.999999996</v>
      </c>
      <c r="I62" s="364">
        <f>'Pa aktivitātēm'!J42</f>
        <v>685753.07</v>
      </c>
      <c r="J62" s="364">
        <f>'Pa aktivitātēm'!K42</f>
        <v>668609.24324999994</v>
      </c>
      <c r="K62" s="365">
        <f t="shared" si="9"/>
        <v>31564794.243249997</v>
      </c>
      <c r="L62" s="366">
        <f t="shared" si="45"/>
        <v>1.0216405113851434</v>
      </c>
      <c r="M62" s="364">
        <f>'Pa aktivitātēm'!P42</f>
        <v>0</v>
      </c>
      <c r="N62" s="367">
        <f t="shared" si="46"/>
        <v>0</v>
      </c>
      <c r="O62" s="368">
        <f>'Pa aktivitātēm'!U42</f>
        <v>0</v>
      </c>
      <c r="P62" s="367">
        <f t="shared" si="5"/>
        <v>0</v>
      </c>
      <c r="Q62" s="369">
        <v>0</v>
      </c>
      <c r="R62" s="369">
        <f t="shared" si="55"/>
        <v>31564794.243249997</v>
      </c>
      <c r="S62" s="370">
        <f t="shared" si="14"/>
        <v>31564794.243249997</v>
      </c>
      <c r="T62" s="365">
        <f t="shared" si="7"/>
        <v>31564794.243249997</v>
      </c>
      <c r="U62" s="370" t="e">
        <f>Akt_apakšakt_pēcuzraudzība!#REF!</f>
        <v>#REF!</v>
      </c>
      <c r="V62" s="322" t="e">
        <f t="shared" si="11"/>
        <v>#REF!</v>
      </c>
    </row>
    <row r="63" spans="1:22" ht="75" hidden="1">
      <c r="A63" s="362" t="s">
        <v>385</v>
      </c>
      <c r="B63" s="331"/>
      <c r="C63" s="363" t="s">
        <v>121</v>
      </c>
      <c r="D63" s="332" t="s">
        <v>0</v>
      </c>
      <c r="E63" s="332" t="s">
        <v>245</v>
      </c>
      <c r="F63" s="332">
        <f>VLOOKUP(A63,'Pa aktivitātēm'!A19:F179,6,0)</f>
        <v>0</v>
      </c>
      <c r="G63" s="364">
        <f>'Pa aktivitātēm'!G43</f>
        <v>99432869</v>
      </c>
      <c r="H63" s="364">
        <f>'Pa aktivitātēm'!I43</f>
        <v>99432869</v>
      </c>
      <c r="I63" s="364">
        <f>'Pa aktivitātēm'!J43</f>
        <v>11721627.93</v>
      </c>
      <c r="J63" s="364">
        <f>'Pa aktivitātēm'!K43</f>
        <v>10804996.625874</v>
      </c>
      <c r="K63" s="365">
        <f t="shared" si="9"/>
        <v>110237865.625874</v>
      </c>
      <c r="L63" s="366">
        <f t="shared" si="45"/>
        <v>1.1086662462276333</v>
      </c>
      <c r="M63" s="364">
        <f>'Pa aktivitātēm'!P43</f>
        <v>0</v>
      </c>
      <c r="N63" s="367">
        <f t="shared" si="46"/>
        <v>0</v>
      </c>
      <c r="O63" s="368">
        <f>'Pa aktivitātēm'!U43</f>
        <v>0</v>
      </c>
      <c r="P63" s="367">
        <f t="shared" si="5"/>
        <v>0</v>
      </c>
      <c r="Q63" s="369">
        <v>0</v>
      </c>
      <c r="R63" s="369">
        <f t="shared" si="55"/>
        <v>110237865.625874</v>
      </c>
      <c r="S63" s="370">
        <f t="shared" si="14"/>
        <v>110237865.625874</v>
      </c>
      <c r="T63" s="365">
        <f>Q63+S63</f>
        <v>110237865.625874</v>
      </c>
      <c r="U63" s="370" t="e">
        <f>Akt_apakšakt_pēcuzraudzība!#REF!</f>
        <v>#REF!</v>
      </c>
      <c r="V63" s="322" t="e">
        <f t="shared" si="11"/>
        <v>#REF!</v>
      </c>
    </row>
    <row r="64" spans="1:22" ht="206.25">
      <c r="A64" s="362" t="s">
        <v>467</v>
      </c>
      <c r="B64" s="331" t="s">
        <v>441</v>
      </c>
      <c r="C64" s="363" t="s">
        <v>122</v>
      </c>
      <c r="D64" s="332" t="s">
        <v>0</v>
      </c>
      <c r="E64" s="332" t="s">
        <v>246</v>
      </c>
      <c r="F64" s="332">
        <f>VLOOKUP(A64,'Pa aktivitātēm'!A20:F180,6,0)</f>
        <v>0</v>
      </c>
      <c r="G64" s="364">
        <f>'Pa aktivitātēm'!G44</f>
        <v>2796304</v>
      </c>
      <c r="H64" s="364">
        <f>'Pa aktivitātēm'!I44</f>
        <v>2796304</v>
      </c>
      <c r="I64" s="364">
        <f>'Pa aktivitātēm'!J44</f>
        <v>0</v>
      </c>
      <c r="J64" s="364">
        <f>'Pa aktivitātēm'!K44</f>
        <v>0</v>
      </c>
      <c r="K64" s="365">
        <f t="shared" si="9"/>
        <v>2796304</v>
      </c>
      <c r="L64" s="366">
        <f t="shared" si="45"/>
        <v>1</v>
      </c>
      <c r="M64" s="364">
        <f>'Pa aktivitātēm'!P44</f>
        <v>0</v>
      </c>
      <c r="N64" s="367">
        <f t="shared" si="46"/>
        <v>0</v>
      </c>
      <c r="O64" s="368">
        <f>'Pa aktivitātēm'!U44</f>
        <v>0</v>
      </c>
      <c r="P64" s="367">
        <f t="shared" si="5"/>
        <v>0</v>
      </c>
      <c r="Q64" s="369">
        <f t="shared" si="13"/>
        <v>2796304</v>
      </c>
      <c r="R64" s="369">
        <f t="shared" si="55"/>
        <v>2796304</v>
      </c>
      <c r="S64" s="370">
        <f t="shared" si="14"/>
        <v>0</v>
      </c>
      <c r="T64" s="365">
        <f t="shared" si="7"/>
        <v>2796304</v>
      </c>
      <c r="U64" s="370" t="e">
        <f>Akt_apakšakt_pēcuzraudzība!#REF!</f>
        <v>#REF!</v>
      </c>
      <c r="V64" s="322" t="e">
        <f>O64-U64</f>
        <v>#REF!</v>
      </c>
    </row>
    <row r="65" spans="1:22" ht="93.75" hidden="1">
      <c r="A65" s="95" t="s">
        <v>571</v>
      </c>
      <c r="B65" s="300"/>
      <c r="C65" s="96" t="s">
        <v>356</v>
      </c>
      <c r="D65" s="97" t="s">
        <v>0</v>
      </c>
      <c r="E65" s="97" t="s">
        <v>245</v>
      </c>
      <c r="F65" s="97">
        <f>VLOOKUP(A65,'Pa aktivitātēm'!A21:F181,6,0)</f>
        <v>0</v>
      </c>
      <c r="G65" s="28">
        <f>'Pa aktivitātēm'!G45</f>
        <v>4369280</v>
      </c>
      <c r="H65" s="28">
        <f>'Pa aktivitātēm'!I45</f>
        <v>4369280</v>
      </c>
      <c r="I65" s="28">
        <f>'Pa aktivitātēm'!J45</f>
        <v>0</v>
      </c>
      <c r="J65" s="28">
        <f>'Pa aktivitātēm'!K45</f>
        <v>0</v>
      </c>
      <c r="K65" s="208">
        <f t="shared" si="9"/>
        <v>4369280</v>
      </c>
      <c r="L65" s="81">
        <f t="shared" si="45"/>
        <v>1</v>
      </c>
      <c r="M65" s="28">
        <f>'Pa aktivitātēm'!P45</f>
        <v>0</v>
      </c>
      <c r="N65" s="26">
        <f t="shared" si="46"/>
        <v>0</v>
      </c>
      <c r="O65" s="213">
        <f>'Pa aktivitātēm'!U45</f>
        <v>0</v>
      </c>
      <c r="P65" s="25">
        <f t="shared" si="5"/>
        <v>0</v>
      </c>
      <c r="Q65" s="224">
        <f t="shared" si="13"/>
        <v>4369280</v>
      </c>
      <c r="R65" s="226">
        <f t="shared" si="55"/>
        <v>4369280</v>
      </c>
      <c r="S65" s="227">
        <f t="shared" si="14"/>
        <v>0</v>
      </c>
      <c r="T65" s="208">
        <f t="shared" si="7"/>
        <v>4369280</v>
      </c>
      <c r="U65" s="220" t="e">
        <f>Akt_apakšakt_pēcuzraudzība!#REF!</f>
        <v>#REF!</v>
      </c>
      <c r="V65" s="47" t="e">
        <f t="shared" si="11"/>
        <v>#REF!</v>
      </c>
    </row>
    <row r="66" spans="1:22" ht="56.25">
      <c r="A66" s="362" t="s">
        <v>416</v>
      </c>
      <c r="B66" s="331"/>
      <c r="C66" s="363" t="s">
        <v>332</v>
      </c>
      <c r="D66" s="332" t="s">
        <v>0</v>
      </c>
      <c r="E66" s="332" t="s">
        <v>246</v>
      </c>
      <c r="F66" s="332" t="str">
        <f>VLOOKUP(A66,'Pa aktivitātēm'!A22:F182,6,0)</f>
        <v>3 vai 5</v>
      </c>
      <c r="G66" s="364">
        <f>'Pa aktivitātēm'!G46</f>
        <v>4268616</v>
      </c>
      <c r="H66" s="364">
        <f>'Pa aktivitātēm'!I46</f>
        <v>4268616</v>
      </c>
      <c r="I66" s="364">
        <f>'Pa aktivitātēm'!J46</f>
        <v>2197093.35</v>
      </c>
      <c r="J66" s="364">
        <f>'Pa aktivitātēm'!K46</f>
        <v>2197093.35</v>
      </c>
      <c r="K66" s="365">
        <f t="shared" si="9"/>
        <v>6465709.3499999996</v>
      </c>
      <c r="L66" s="366">
        <f t="shared" si="45"/>
        <v>1.5147085964162623</v>
      </c>
      <c r="M66" s="364">
        <f>'Pa aktivitātēm'!P46</f>
        <v>0</v>
      </c>
      <c r="N66" s="367">
        <f t="shared" si="46"/>
        <v>0</v>
      </c>
      <c r="O66" s="368">
        <f>'Pa aktivitātēm'!U46</f>
        <v>0</v>
      </c>
      <c r="P66" s="367">
        <f t="shared" si="5"/>
        <v>0</v>
      </c>
      <c r="Q66" s="369">
        <v>0</v>
      </c>
      <c r="R66" s="369">
        <f>K66-O66</f>
        <v>6465709.3499999996</v>
      </c>
      <c r="S66" s="370">
        <f t="shared" si="14"/>
        <v>6465709.3499999996</v>
      </c>
      <c r="T66" s="365">
        <f t="shared" si="7"/>
        <v>6465709.3499999996</v>
      </c>
      <c r="U66" s="370" t="e">
        <f>Akt_apakšakt_pēcuzraudzība!#REF!</f>
        <v>#REF!</v>
      </c>
      <c r="V66" s="322" t="e">
        <f t="shared" si="11"/>
        <v>#REF!</v>
      </c>
    </row>
    <row r="67" spans="1:22" ht="112.5" hidden="1">
      <c r="A67" s="95" t="s">
        <v>466</v>
      </c>
      <c r="B67" s="300"/>
      <c r="C67" s="96" t="s">
        <v>123</v>
      </c>
      <c r="D67" s="97" t="s">
        <v>0</v>
      </c>
      <c r="E67" s="97" t="s">
        <v>246</v>
      </c>
      <c r="F67" s="97">
        <f>VLOOKUP(A67,'Pa aktivitātēm'!A23:F183,6,0)</f>
        <v>0</v>
      </c>
      <c r="G67" s="28">
        <f>'Pa aktivitātēm'!G47</f>
        <v>12817550.999999998</v>
      </c>
      <c r="H67" s="28">
        <f>'Pa aktivitātēm'!I47</f>
        <v>12817550.999999998</v>
      </c>
      <c r="I67" s="28">
        <f>'Pa aktivitātēm'!J47</f>
        <v>0</v>
      </c>
      <c r="J67" s="28">
        <f>'Pa aktivitātēm'!K47</f>
        <v>0</v>
      </c>
      <c r="K67" s="208">
        <f t="shared" si="9"/>
        <v>12817550.999999998</v>
      </c>
      <c r="L67" s="81">
        <f t="shared" si="45"/>
        <v>1</v>
      </c>
      <c r="M67" s="28">
        <f>'Pa aktivitātēm'!P47</f>
        <v>0</v>
      </c>
      <c r="N67" s="26">
        <f t="shared" si="46"/>
        <v>0</v>
      </c>
      <c r="O67" s="213">
        <f>'Pa aktivitātēm'!U47</f>
        <v>0</v>
      </c>
      <c r="P67" s="25">
        <f t="shared" si="5"/>
        <v>0</v>
      </c>
      <c r="Q67" s="224">
        <f t="shared" si="13"/>
        <v>12817550.999999998</v>
      </c>
      <c r="R67" s="226">
        <f t="shared" si="55"/>
        <v>12817550.999999998</v>
      </c>
      <c r="S67" s="227">
        <f t="shared" si="14"/>
        <v>0</v>
      </c>
      <c r="T67" s="208">
        <f t="shared" si="7"/>
        <v>12817550.999999998</v>
      </c>
      <c r="U67" s="220" t="e">
        <f>Akt_apakšakt_pēcuzraudzība!#REF!</f>
        <v>#REF!</v>
      </c>
      <c r="V67" s="47">
        <v>0</v>
      </c>
    </row>
    <row r="68" spans="1:22" ht="150" hidden="1">
      <c r="A68" s="95" t="s">
        <v>507</v>
      </c>
      <c r="B68" s="300"/>
      <c r="C68" s="96" t="s">
        <v>508</v>
      </c>
      <c r="D68" s="97" t="s">
        <v>0</v>
      </c>
      <c r="E68" s="97" t="s">
        <v>245</v>
      </c>
      <c r="F68" s="97" t="e">
        <f>VLOOKUP(A68,'Pa aktivitātēm'!A24:F184,6,0)</f>
        <v>#N/A</v>
      </c>
      <c r="G68" s="48">
        <f>SUM(G69:G70)</f>
        <v>8579421</v>
      </c>
      <c r="H68" s="48">
        <f t="shared" ref="H68:M68" si="56">SUM(H69:H70)</f>
        <v>8579421</v>
      </c>
      <c r="I68" s="48">
        <f t="shared" si="56"/>
        <v>0</v>
      </c>
      <c r="J68" s="48">
        <f t="shared" ref="J68" si="57">SUM(J69:J70)</f>
        <v>0</v>
      </c>
      <c r="K68" s="208">
        <f t="shared" si="9"/>
        <v>8579421</v>
      </c>
      <c r="L68" s="81">
        <f t="shared" si="45"/>
        <v>1</v>
      </c>
      <c r="M68" s="48">
        <f t="shared" si="56"/>
        <v>0</v>
      </c>
      <c r="N68" s="26">
        <f t="shared" si="46"/>
        <v>0</v>
      </c>
      <c r="O68" s="213">
        <f>SUM(O69:O70)</f>
        <v>0</v>
      </c>
      <c r="P68" s="25">
        <f t="shared" si="5"/>
        <v>0</v>
      </c>
      <c r="Q68" s="224">
        <f t="shared" si="13"/>
        <v>8579421</v>
      </c>
      <c r="R68" s="226">
        <f t="shared" si="55"/>
        <v>8579421</v>
      </c>
      <c r="S68" s="227">
        <f t="shared" si="14"/>
        <v>0</v>
      </c>
      <c r="T68" s="208">
        <f t="shared" si="7"/>
        <v>8579421</v>
      </c>
      <c r="U68" s="220" t="e">
        <f>Akt_apakšakt_pēcuzraudzība!#REF!</f>
        <v>#REF!</v>
      </c>
      <c r="V68" s="47" t="e">
        <f t="shared" si="11"/>
        <v>#REF!</v>
      </c>
    </row>
    <row r="69" spans="1:22" ht="131.25" hidden="1">
      <c r="A69" s="95" t="s">
        <v>465</v>
      </c>
      <c r="B69" s="300"/>
      <c r="C69" s="96" t="s">
        <v>124</v>
      </c>
      <c r="D69" s="97" t="s">
        <v>0</v>
      </c>
      <c r="E69" s="97" t="s">
        <v>245</v>
      </c>
      <c r="F69" s="97">
        <f>VLOOKUP(A69,'Pa aktivitātēm'!A25:F185,6,0)</f>
        <v>0</v>
      </c>
      <c r="G69" s="28">
        <f>'Pa aktivitātēm'!G48</f>
        <v>739521</v>
      </c>
      <c r="H69" s="28">
        <f>'Pa aktivitātēm'!I48</f>
        <v>739521</v>
      </c>
      <c r="I69" s="28">
        <f>'Pa aktivitātēm'!J48</f>
        <v>0</v>
      </c>
      <c r="J69" s="28">
        <f>'Pa aktivitātēm'!K48</f>
        <v>0</v>
      </c>
      <c r="K69" s="208">
        <f t="shared" si="9"/>
        <v>739521</v>
      </c>
      <c r="L69" s="81">
        <f t="shared" si="45"/>
        <v>1</v>
      </c>
      <c r="M69" s="28">
        <f>'Pa aktivitātēm'!P48</f>
        <v>0</v>
      </c>
      <c r="N69" s="26">
        <f t="shared" si="46"/>
        <v>0</v>
      </c>
      <c r="O69" s="213">
        <f>'Pa aktivitātēm'!U48</f>
        <v>0</v>
      </c>
      <c r="P69" s="25">
        <f t="shared" si="5"/>
        <v>0</v>
      </c>
      <c r="Q69" s="224">
        <f t="shared" si="13"/>
        <v>739521</v>
      </c>
      <c r="R69" s="226">
        <f t="shared" si="55"/>
        <v>739521</v>
      </c>
      <c r="S69" s="227">
        <f t="shared" si="14"/>
        <v>0</v>
      </c>
      <c r="T69" s="208">
        <f t="shared" si="7"/>
        <v>739521</v>
      </c>
      <c r="U69" s="220" t="e">
        <f>Akt_apakšakt_pēcuzraudzība!#REF!</f>
        <v>#REF!</v>
      </c>
      <c r="V69" s="47" t="e">
        <f t="shared" si="11"/>
        <v>#REF!</v>
      </c>
    </row>
    <row r="70" spans="1:22" ht="150" hidden="1">
      <c r="A70" s="95" t="s">
        <v>464</v>
      </c>
      <c r="B70" s="300"/>
      <c r="C70" s="96" t="s">
        <v>125</v>
      </c>
      <c r="D70" s="97" t="s">
        <v>0</v>
      </c>
      <c r="E70" s="97" t="s">
        <v>245</v>
      </c>
      <c r="F70" s="97">
        <f>VLOOKUP(A70,'Pa aktivitātēm'!A26:F186,6,0)</f>
        <v>0</v>
      </c>
      <c r="G70" s="28">
        <f>'Pa aktivitātēm'!G49</f>
        <v>7839900</v>
      </c>
      <c r="H70" s="28">
        <f>'Pa aktivitātēm'!I49</f>
        <v>7839900</v>
      </c>
      <c r="I70" s="28">
        <f>'Pa aktivitātēm'!J49</f>
        <v>0</v>
      </c>
      <c r="J70" s="28">
        <f>'Pa aktivitātēm'!K49</f>
        <v>0</v>
      </c>
      <c r="K70" s="208">
        <f t="shared" si="9"/>
        <v>7839900</v>
      </c>
      <c r="L70" s="81">
        <f t="shared" si="45"/>
        <v>1</v>
      </c>
      <c r="M70" s="28">
        <f>'Pa aktivitātēm'!P49</f>
        <v>0</v>
      </c>
      <c r="N70" s="26">
        <f t="shared" si="46"/>
        <v>0</v>
      </c>
      <c r="O70" s="213">
        <f>'Pa aktivitātēm'!U49</f>
        <v>0</v>
      </c>
      <c r="P70" s="25">
        <f t="shared" si="5"/>
        <v>0</v>
      </c>
      <c r="Q70" s="224">
        <f t="shared" si="13"/>
        <v>7839900</v>
      </c>
      <c r="R70" s="226">
        <f t="shared" si="55"/>
        <v>7839900</v>
      </c>
      <c r="S70" s="227">
        <f t="shared" si="14"/>
        <v>0</v>
      </c>
      <c r="T70" s="208">
        <f t="shared" si="7"/>
        <v>7839900</v>
      </c>
      <c r="U70" s="220" t="e">
        <f>Akt_apakšakt_pēcuzraudzība!#REF!</f>
        <v>#REF!</v>
      </c>
      <c r="V70" s="47" t="e">
        <f t="shared" si="11"/>
        <v>#REF!</v>
      </c>
    </row>
    <row r="71" spans="1:22" ht="93.75" hidden="1">
      <c r="A71" s="95" t="s">
        <v>344</v>
      </c>
      <c r="B71" s="300"/>
      <c r="C71" s="96" t="s">
        <v>283</v>
      </c>
      <c r="D71" s="97" t="s">
        <v>0</v>
      </c>
      <c r="E71" s="97" t="s">
        <v>245</v>
      </c>
      <c r="F71" s="97">
        <f>VLOOKUP(A71,'Pa aktivitātēm'!A27:F187,6,0)</f>
        <v>0</v>
      </c>
      <c r="G71" s="28">
        <f>'Pa aktivitātēm'!G50</f>
        <v>2932167</v>
      </c>
      <c r="H71" s="28">
        <f>'Pa aktivitātēm'!I50</f>
        <v>2932167</v>
      </c>
      <c r="I71" s="28">
        <f>'Pa aktivitātēm'!J50</f>
        <v>0</v>
      </c>
      <c r="J71" s="28">
        <f>'Pa aktivitātēm'!K50</f>
        <v>0</v>
      </c>
      <c r="K71" s="208">
        <f t="shared" si="9"/>
        <v>2932167</v>
      </c>
      <c r="L71" s="81">
        <f t="shared" si="45"/>
        <v>1</v>
      </c>
      <c r="M71" s="28">
        <f>'Pa aktivitātēm'!P50</f>
        <v>0</v>
      </c>
      <c r="N71" s="26">
        <f t="shared" si="46"/>
        <v>0</v>
      </c>
      <c r="O71" s="213">
        <f>'Pa aktivitātēm'!U50</f>
        <v>0</v>
      </c>
      <c r="P71" s="25">
        <f t="shared" si="5"/>
        <v>0</v>
      </c>
      <c r="Q71" s="224">
        <f t="shared" si="13"/>
        <v>2932167</v>
      </c>
      <c r="R71" s="226">
        <f t="shared" si="55"/>
        <v>2932167</v>
      </c>
      <c r="S71" s="227">
        <f t="shared" si="14"/>
        <v>0</v>
      </c>
      <c r="T71" s="208">
        <f t="shared" si="7"/>
        <v>2932167</v>
      </c>
      <c r="U71" s="220" t="e">
        <f>Akt_apakšakt_pēcuzraudzība!#REF!</f>
        <v>#REF!</v>
      </c>
      <c r="V71" s="47" t="e">
        <f t="shared" si="11"/>
        <v>#REF!</v>
      </c>
    </row>
    <row r="72" spans="1:22" ht="112.5" hidden="1">
      <c r="A72" s="95" t="s">
        <v>362</v>
      </c>
      <c r="B72" s="300"/>
      <c r="C72" s="96" t="s">
        <v>357</v>
      </c>
      <c r="D72" s="97" t="s">
        <v>0</v>
      </c>
      <c r="E72" s="97" t="s">
        <v>245</v>
      </c>
      <c r="F72" s="97">
        <f>VLOOKUP(A72,'Pa aktivitātēm'!A28:F188,6,0)</f>
        <v>0</v>
      </c>
      <c r="G72" s="28">
        <f>'Pa aktivitātēm'!G51</f>
        <v>69575067</v>
      </c>
      <c r="H72" s="28">
        <f>'Pa aktivitātēm'!I51</f>
        <v>69575067</v>
      </c>
      <c r="I72" s="28">
        <f>'Pa aktivitātēm'!J51</f>
        <v>26877129.32</v>
      </c>
      <c r="J72" s="28">
        <f>'Pa aktivitātēm'!K51</f>
        <v>21636089.102600001</v>
      </c>
      <c r="K72" s="208">
        <f t="shared" si="9"/>
        <v>91211156.102600008</v>
      </c>
      <c r="L72" s="81">
        <f t="shared" si="45"/>
        <v>1.3109747505180269</v>
      </c>
      <c r="M72" s="28">
        <f>'Pa aktivitātēm'!P51</f>
        <v>0</v>
      </c>
      <c r="N72" s="26">
        <f t="shared" si="46"/>
        <v>0</v>
      </c>
      <c r="O72" s="213">
        <f>'Pa aktivitātēm'!U51</f>
        <v>0</v>
      </c>
      <c r="P72" s="25">
        <f t="shared" si="5"/>
        <v>0</v>
      </c>
      <c r="Q72" s="224">
        <v>0</v>
      </c>
      <c r="R72" s="226">
        <f t="shared" si="55"/>
        <v>91211156.102600008</v>
      </c>
      <c r="S72" s="227">
        <f t="shared" si="14"/>
        <v>91211156.102600008</v>
      </c>
      <c r="T72" s="208">
        <f t="shared" si="7"/>
        <v>91211156.102600008</v>
      </c>
      <c r="U72" s="220" t="e">
        <f>Akt_apakšakt_pēcuzraudzība!#REF!</f>
        <v>#REF!</v>
      </c>
      <c r="V72" s="47" t="e">
        <f t="shared" si="11"/>
        <v>#REF!</v>
      </c>
    </row>
    <row r="73" spans="1:22" ht="93.75" hidden="1">
      <c r="A73" s="95" t="s">
        <v>17</v>
      </c>
      <c r="B73" s="300"/>
      <c r="C73" s="96" t="s">
        <v>126</v>
      </c>
      <c r="D73" s="97" t="s">
        <v>0</v>
      </c>
      <c r="E73" s="97" t="s">
        <v>245</v>
      </c>
      <c r="F73" s="97" t="e">
        <f>VLOOKUP(A73,'Pa aktivitātēm'!A29:F189,6,0)</f>
        <v>#N/A</v>
      </c>
      <c r="G73" s="28">
        <f>'Pa aktivitātēm'!G52</f>
        <v>0</v>
      </c>
      <c r="H73" s="28">
        <f>'Pa aktivitātēm'!I52</f>
        <v>0</v>
      </c>
      <c r="I73" s="28">
        <f>'Pa aktivitātēm'!J52</f>
        <v>0</v>
      </c>
      <c r="J73" s="28">
        <f>'Pa aktivitātēm'!K52</f>
        <v>0</v>
      </c>
      <c r="K73" s="208">
        <f t="shared" si="9"/>
        <v>0</v>
      </c>
      <c r="L73" s="81">
        <v>0</v>
      </c>
      <c r="M73" s="28">
        <f>'Pa aktivitātēm'!P52</f>
        <v>0</v>
      </c>
      <c r="N73" s="26">
        <v>0</v>
      </c>
      <c r="O73" s="213">
        <f>'Pa aktivitātēm'!U52</f>
        <v>0</v>
      </c>
      <c r="P73" s="25">
        <f t="shared" si="5"/>
        <v>0</v>
      </c>
      <c r="Q73" s="224">
        <f t="shared" si="13"/>
        <v>0</v>
      </c>
      <c r="R73" s="226">
        <f t="shared" si="55"/>
        <v>0</v>
      </c>
      <c r="S73" s="227">
        <f t="shared" si="14"/>
        <v>0</v>
      </c>
      <c r="T73" s="208">
        <f t="shared" si="7"/>
        <v>0</v>
      </c>
      <c r="U73" s="220" t="e">
        <f>Akt_apakšakt_pēcuzraudzība!#REF!</f>
        <v>#REF!</v>
      </c>
      <c r="V73" s="47" t="e">
        <f t="shared" si="11"/>
        <v>#REF!</v>
      </c>
    </row>
    <row r="74" spans="1:22" ht="150" hidden="1">
      <c r="A74" s="95" t="s">
        <v>437</v>
      </c>
      <c r="B74" s="300"/>
      <c r="C74" s="96" t="s">
        <v>127</v>
      </c>
      <c r="D74" s="97" t="s">
        <v>0</v>
      </c>
      <c r="E74" s="97" t="s">
        <v>245</v>
      </c>
      <c r="F74" s="97">
        <f>VLOOKUP(A74,'Pa aktivitātēm'!A30:F190,6,0)</f>
        <v>0</v>
      </c>
      <c r="G74" s="28">
        <f>'Pa aktivitātēm'!G53</f>
        <v>1046397</v>
      </c>
      <c r="H74" s="28">
        <f>'Pa aktivitātēm'!I53</f>
        <v>1046397</v>
      </c>
      <c r="I74" s="28">
        <f>'Pa aktivitātēm'!J53</f>
        <v>0</v>
      </c>
      <c r="J74" s="28">
        <f>'Pa aktivitātēm'!K53</f>
        <v>0</v>
      </c>
      <c r="K74" s="208">
        <f t="shared" si="9"/>
        <v>1046397</v>
      </c>
      <c r="L74" s="81">
        <f>K74/H74</f>
        <v>1</v>
      </c>
      <c r="M74" s="28">
        <f>'Pa aktivitātēm'!P53</f>
        <v>0</v>
      </c>
      <c r="N74" s="26">
        <f>M74/H74</f>
        <v>0</v>
      </c>
      <c r="O74" s="213">
        <f>'Pa aktivitātēm'!U53</f>
        <v>0</v>
      </c>
      <c r="P74" s="25">
        <f t="shared" si="5"/>
        <v>0</v>
      </c>
      <c r="Q74" s="224">
        <f t="shared" si="13"/>
        <v>1046397</v>
      </c>
      <c r="R74" s="226">
        <f t="shared" si="55"/>
        <v>1046397</v>
      </c>
      <c r="S74" s="227">
        <f t="shared" si="14"/>
        <v>0</v>
      </c>
      <c r="T74" s="208">
        <f t="shared" si="7"/>
        <v>1046397</v>
      </c>
      <c r="U74" s="220" t="e">
        <f>Akt_apakšakt_pēcuzraudzība!#REF!</f>
        <v>#REF!</v>
      </c>
      <c r="V74" s="47" t="e">
        <f t="shared" ref="V74:V137" si="58">O74-U74</f>
        <v>#REF!</v>
      </c>
    </row>
    <row r="75" spans="1:22" ht="187.5" hidden="1">
      <c r="A75" s="95" t="s">
        <v>18</v>
      </c>
      <c r="B75" s="300"/>
      <c r="C75" s="96" t="s">
        <v>128</v>
      </c>
      <c r="D75" s="97" t="s">
        <v>0</v>
      </c>
      <c r="E75" s="97" t="s">
        <v>245</v>
      </c>
      <c r="F75" s="97" t="e">
        <f>VLOOKUP(A75,'Pa aktivitātēm'!A31:F191,6,0)</f>
        <v>#N/A</v>
      </c>
      <c r="G75" s="28">
        <f>'Pa aktivitātēm'!G54</f>
        <v>0</v>
      </c>
      <c r="H75" s="28">
        <f>'Pa aktivitātēm'!I54</f>
        <v>0</v>
      </c>
      <c r="I75" s="28">
        <f>'Pa aktivitātēm'!J54</f>
        <v>0</v>
      </c>
      <c r="J75" s="28">
        <f>'Pa aktivitātēm'!K54</f>
        <v>0</v>
      </c>
      <c r="K75" s="208">
        <f t="shared" si="9"/>
        <v>0</v>
      </c>
      <c r="L75" s="81">
        <v>0</v>
      </c>
      <c r="M75" s="28">
        <f>'Pa aktivitātēm'!P54</f>
        <v>0</v>
      </c>
      <c r="N75" s="26">
        <v>0</v>
      </c>
      <c r="O75" s="213">
        <f>'Pa aktivitātēm'!U54</f>
        <v>0</v>
      </c>
      <c r="P75" s="25">
        <f t="shared" si="5"/>
        <v>0</v>
      </c>
      <c r="Q75" s="224">
        <f t="shared" si="13"/>
        <v>0</v>
      </c>
      <c r="R75" s="226">
        <f t="shared" si="55"/>
        <v>0</v>
      </c>
      <c r="S75" s="227">
        <f t="shared" si="14"/>
        <v>0</v>
      </c>
      <c r="T75" s="208">
        <f t="shared" si="7"/>
        <v>0</v>
      </c>
      <c r="U75" s="220" t="e">
        <f>Akt_apakšakt_pēcuzraudzība!#REF!</f>
        <v>#REF!</v>
      </c>
      <c r="V75" s="47" t="e">
        <f t="shared" si="58"/>
        <v>#REF!</v>
      </c>
    </row>
    <row r="76" spans="1:22" ht="75" hidden="1">
      <c r="A76" s="95" t="s">
        <v>342</v>
      </c>
      <c r="B76" s="300"/>
      <c r="C76" s="96" t="s">
        <v>129</v>
      </c>
      <c r="D76" s="97" t="s">
        <v>0</v>
      </c>
      <c r="E76" s="97" t="s">
        <v>246</v>
      </c>
      <c r="F76" s="97">
        <f>VLOOKUP(A76,'Pa aktivitātēm'!A32:F192,6,0)</f>
        <v>0</v>
      </c>
      <c r="G76" s="28">
        <f>'Pa aktivitātēm'!G55</f>
        <v>151241</v>
      </c>
      <c r="H76" s="28">
        <f>'Pa aktivitātēm'!I55</f>
        <v>151241</v>
      </c>
      <c r="I76" s="28">
        <f>'Pa aktivitātēm'!J55</f>
        <v>0</v>
      </c>
      <c r="J76" s="28">
        <f>'Pa aktivitātēm'!K55</f>
        <v>0</v>
      </c>
      <c r="K76" s="208">
        <f t="shared" ref="K76:K139" si="59">H76+J76</f>
        <v>151241</v>
      </c>
      <c r="L76" s="81">
        <f>K76/H76</f>
        <v>1</v>
      </c>
      <c r="M76" s="28">
        <f>'Pa aktivitātēm'!P55</f>
        <v>0</v>
      </c>
      <c r="N76" s="26">
        <f>M76/H76</f>
        <v>0</v>
      </c>
      <c r="O76" s="213">
        <f>'Pa aktivitātēm'!U55</f>
        <v>0</v>
      </c>
      <c r="P76" s="25">
        <f t="shared" ref="P76:P139" si="60">IFERROR(O76/H76,0)</f>
        <v>0</v>
      </c>
      <c r="Q76" s="224">
        <f t="shared" si="13"/>
        <v>151241</v>
      </c>
      <c r="R76" s="226">
        <f t="shared" si="55"/>
        <v>151241</v>
      </c>
      <c r="S76" s="227">
        <f t="shared" si="14"/>
        <v>0</v>
      </c>
      <c r="T76" s="208">
        <f t="shared" ref="T76:T139" si="61">Q76+S76</f>
        <v>151241</v>
      </c>
      <c r="U76" s="220" t="e">
        <f>Akt_apakšakt_pēcuzraudzība!#REF!</f>
        <v>#REF!</v>
      </c>
      <c r="V76" s="47" t="e">
        <f t="shared" si="58"/>
        <v>#REF!</v>
      </c>
    </row>
    <row r="77" spans="1:22" ht="37.5" hidden="1">
      <c r="A77" s="98" t="s">
        <v>19</v>
      </c>
      <c r="B77" s="301"/>
      <c r="C77" s="99" t="s">
        <v>130</v>
      </c>
      <c r="D77" s="100" t="s">
        <v>0</v>
      </c>
      <c r="E77" s="100" t="s">
        <v>247</v>
      </c>
      <c r="F77" s="97" t="e">
        <f>VLOOKUP(A77,'Pa aktivitātēm'!A33:F193,6,0)</f>
        <v>#N/A</v>
      </c>
      <c r="G77" s="27">
        <f>SUM(G78:G80)</f>
        <v>12407934</v>
      </c>
      <c r="H77" s="27">
        <f t="shared" ref="H77:M77" si="62">SUM(H78:H80)</f>
        <v>12407934</v>
      </c>
      <c r="I77" s="27">
        <f t="shared" si="62"/>
        <v>1707446.17</v>
      </c>
      <c r="J77" s="27">
        <f t="shared" ref="J77" si="63">SUM(J78:J80)</f>
        <v>1474379.767795</v>
      </c>
      <c r="K77" s="208">
        <f t="shared" si="59"/>
        <v>13882313.767795</v>
      </c>
      <c r="L77" s="101">
        <f>K77/H77</f>
        <v>1.1188255649808421</v>
      </c>
      <c r="M77" s="27">
        <f t="shared" si="62"/>
        <v>0</v>
      </c>
      <c r="N77" s="22">
        <f>M77/H77</f>
        <v>0</v>
      </c>
      <c r="O77" s="212">
        <f>SUM(O78:O80)</f>
        <v>0</v>
      </c>
      <c r="P77" s="23">
        <f t="shared" si="60"/>
        <v>0</v>
      </c>
      <c r="Q77" s="224">
        <f t="shared" si="13"/>
        <v>12407934</v>
      </c>
      <c r="R77" s="212">
        <f>SUM(R78:R80)</f>
        <v>13882313.767795</v>
      </c>
      <c r="S77" s="227">
        <f t="shared" si="14"/>
        <v>1474379.7677950002</v>
      </c>
      <c r="T77" s="208">
        <f t="shared" si="61"/>
        <v>13882313.767795</v>
      </c>
      <c r="U77" s="222" t="e">
        <f>SUM(U78:U80)</f>
        <v>#REF!</v>
      </c>
      <c r="V77" s="47" t="e">
        <f t="shared" si="58"/>
        <v>#REF!</v>
      </c>
    </row>
    <row r="78" spans="1:22" ht="93.75" hidden="1">
      <c r="A78" s="95" t="s">
        <v>20</v>
      </c>
      <c r="B78" s="300"/>
      <c r="C78" s="96" t="s">
        <v>131</v>
      </c>
      <c r="D78" s="97" t="s">
        <v>0</v>
      </c>
      <c r="E78" s="97" t="s">
        <v>247</v>
      </c>
      <c r="F78" s="97" t="e">
        <f>VLOOKUP(A78,'Pa aktivitātēm'!A34:F194,6,0)</f>
        <v>#N/A</v>
      </c>
      <c r="G78" s="48">
        <f>'Pa aktivitātēm'!G56</f>
        <v>0</v>
      </c>
      <c r="H78" s="48">
        <f>'Pa aktivitātēm'!I56</f>
        <v>0</v>
      </c>
      <c r="I78" s="48">
        <f>'Pa aktivitātēm'!J56</f>
        <v>0</v>
      </c>
      <c r="J78" s="48">
        <f>'Pa aktivitātēm'!K56</f>
        <v>0</v>
      </c>
      <c r="K78" s="208">
        <f t="shared" si="59"/>
        <v>0</v>
      </c>
      <c r="L78" s="81">
        <v>0</v>
      </c>
      <c r="M78" s="48">
        <f>'Pa aktivitātēm'!P56</f>
        <v>0</v>
      </c>
      <c r="N78" s="26">
        <v>0</v>
      </c>
      <c r="O78" s="214">
        <f>'Pa aktivitātēm'!U56</f>
        <v>0</v>
      </c>
      <c r="P78" s="25">
        <f t="shared" si="60"/>
        <v>0</v>
      </c>
      <c r="Q78" s="224">
        <f t="shared" si="13"/>
        <v>0</v>
      </c>
      <c r="R78" s="226">
        <f>K78-O78</f>
        <v>0</v>
      </c>
      <c r="S78" s="227">
        <f t="shared" si="14"/>
        <v>0</v>
      </c>
      <c r="T78" s="208">
        <f t="shared" si="61"/>
        <v>0</v>
      </c>
      <c r="U78" s="220" t="e">
        <f>Akt_apakšakt_pēcuzraudzība!#REF!</f>
        <v>#REF!</v>
      </c>
      <c r="V78" s="47" t="e">
        <f t="shared" si="58"/>
        <v>#REF!</v>
      </c>
    </row>
    <row r="79" spans="1:22" ht="75" hidden="1">
      <c r="A79" s="95" t="s">
        <v>21</v>
      </c>
      <c r="B79" s="300"/>
      <c r="C79" s="96" t="s">
        <v>132</v>
      </c>
      <c r="D79" s="97" t="s">
        <v>0</v>
      </c>
      <c r="E79" s="97" t="s">
        <v>247</v>
      </c>
      <c r="F79" s="97" t="e">
        <f>VLOOKUP(A79,'Pa aktivitātēm'!A35:F195,6,0)</f>
        <v>#N/A</v>
      </c>
      <c r="G79" s="48">
        <f>'Pa aktivitātēm'!G57</f>
        <v>0</v>
      </c>
      <c r="H79" s="48">
        <f>'Pa aktivitātēm'!I57</f>
        <v>0</v>
      </c>
      <c r="I79" s="48">
        <f>'Pa aktivitātēm'!J57</f>
        <v>0</v>
      </c>
      <c r="J79" s="48">
        <f>'Pa aktivitātēm'!K57</f>
        <v>0</v>
      </c>
      <c r="K79" s="208">
        <f t="shared" si="59"/>
        <v>0</v>
      </c>
      <c r="L79" s="81">
        <v>0</v>
      </c>
      <c r="M79" s="48">
        <f>'Pa aktivitātēm'!P57</f>
        <v>0</v>
      </c>
      <c r="N79" s="26">
        <v>0</v>
      </c>
      <c r="O79" s="214">
        <f>'Pa aktivitātēm'!U57</f>
        <v>0</v>
      </c>
      <c r="P79" s="25">
        <f t="shared" si="60"/>
        <v>0</v>
      </c>
      <c r="Q79" s="224">
        <f t="shared" si="13"/>
        <v>0</v>
      </c>
      <c r="R79" s="226">
        <f>K79-O79</f>
        <v>0</v>
      </c>
      <c r="S79" s="227">
        <f t="shared" si="14"/>
        <v>0</v>
      </c>
      <c r="T79" s="208">
        <f t="shared" si="61"/>
        <v>0</v>
      </c>
      <c r="U79" s="220" t="e">
        <f>Akt_apakšakt_pēcuzraudzība!#REF!</f>
        <v>#REF!</v>
      </c>
      <c r="V79" s="47" t="e">
        <f t="shared" si="58"/>
        <v>#REF!</v>
      </c>
    </row>
    <row r="80" spans="1:22" ht="168.75" hidden="1">
      <c r="A80" s="95" t="s">
        <v>417</v>
      </c>
      <c r="B80" s="300"/>
      <c r="C80" s="96" t="s">
        <v>133</v>
      </c>
      <c r="D80" s="97" t="s">
        <v>0</v>
      </c>
      <c r="E80" s="97" t="s">
        <v>247</v>
      </c>
      <c r="F80" s="97">
        <f>VLOOKUP(A80,'Pa aktivitātēm'!A36:F196,6,0)</f>
        <v>5</v>
      </c>
      <c r="G80" s="48">
        <f>'Pa aktivitātēm'!G58</f>
        <v>12407934</v>
      </c>
      <c r="H80" s="48">
        <f>'Pa aktivitātēm'!I58</f>
        <v>12407934</v>
      </c>
      <c r="I80" s="48">
        <f>'Pa aktivitātēm'!J58</f>
        <v>1707446.17</v>
      </c>
      <c r="J80" s="48">
        <f>'Pa aktivitātēm'!K58</f>
        <v>1474379.767795</v>
      </c>
      <c r="K80" s="208">
        <f t="shared" si="59"/>
        <v>13882313.767795</v>
      </c>
      <c r="L80" s="81">
        <f t="shared" ref="L80:L93" si="64">K80/H80</f>
        <v>1.1188255649808421</v>
      </c>
      <c r="M80" s="48">
        <f>'Pa aktivitātēm'!P58</f>
        <v>0</v>
      </c>
      <c r="N80" s="26">
        <f t="shared" ref="N80:N93" si="65">M80/H80</f>
        <v>0</v>
      </c>
      <c r="O80" s="214">
        <f>'Pa aktivitātēm'!U58</f>
        <v>0</v>
      </c>
      <c r="P80" s="25">
        <f t="shared" si="60"/>
        <v>0</v>
      </c>
      <c r="Q80" s="224">
        <v>0</v>
      </c>
      <c r="R80" s="226">
        <f>K80-O80</f>
        <v>13882313.767795</v>
      </c>
      <c r="S80" s="227">
        <f t="shared" si="14"/>
        <v>13882313.767795</v>
      </c>
      <c r="T80" s="208">
        <f t="shared" si="61"/>
        <v>13882313.767795</v>
      </c>
      <c r="U80" s="220" t="e">
        <f>Akt_apakšakt_pēcuzraudzība!#REF!</f>
        <v>#REF!</v>
      </c>
      <c r="V80" s="47" t="e">
        <f t="shared" si="58"/>
        <v>#REF!</v>
      </c>
    </row>
    <row r="81" spans="1:22" ht="75" hidden="1">
      <c r="A81" s="98" t="s">
        <v>22</v>
      </c>
      <c r="B81" s="301"/>
      <c r="C81" s="99" t="s">
        <v>134</v>
      </c>
      <c r="D81" s="100" t="s">
        <v>0</v>
      </c>
      <c r="E81" s="100"/>
      <c r="F81" s="97" t="e">
        <f>VLOOKUP(A81,'Pa aktivitātēm'!A37:F197,6,0)</f>
        <v>#N/A</v>
      </c>
      <c r="G81" s="27">
        <f>G82</f>
        <v>48014823</v>
      </c>
      <c r="H81" s="27">
        <f t="shared" ref="H81:M81" si="66">H82</f>
        <v>48014823</v>
      </c>
      <c r="I81" s="27">
        <f t="shared" si="66"/>
        <v>4731987.8600000003</v>
      </c>
      <c r="J81" s="27">
        <f t="shared" si="66"/>
        <v>4389433.0943840006</v>
      </c>
      <c r="K81" s="208">
        <f t="shared" si="59"/>
        <v>52404256.094384</v>
      </c>
      <c r="L81" s="101">
        <f t="shared" si="64"/>
        <v>1.0914182916884647</v>
      </c>
      <c r="M81" s="27">
        <f t="shared" si="66"/>
        <v>0</v>
      </c>
      <c r="N81" s="22">
        <f t="shared" si="65"/>
        <v>0</v>
      </c>
      <c r="O81" s="212">
        <f>O82</f>
        <v>0</v>
      </c>
      <c r="P81" s="23">
        <f t="shared" si="60"/>
        <v>0</v>
      </c>
      <c r="Q81" s="224">
        <f t="shared" si="13"/>
        <v>48014823</v>
      </c>
      <c r="R81" s="212">
        <f t="shared" ref="R81:U81" si="67">R82</f>
        <v>52404256.094384</v>
      </c>
      <c r="S81" s="227">
        <f t="shared" si="14"/>
        <v>4389433.0943839997</v>
      </c>
      <c r="T81" s="208">
        <f t="shared" si="61"/>
        <v>52404256.094384</v>
      </c>
      <c r="U81" s="222" t="e">
        <f t="shared" si="67"/>
        <v>#REF!</v>
      </c>
      <c r="V81" s="47" t="e">
        <f t="shared" si="58"/>
        <v>#REF!</v>
      </c>
    </row>
    <row r="82" spans="1:22" ht="56.25" hidden="1">
      <c r="A82" s="98" t="s">
        <v>23</v>
      </c>
      <c r="B82" s="301"/>
      <c r="C82" s="99" t="s">
        <v>135</v>
      </c>
      <c r="D82" s="100" t="s">
        <v>0</v>
      </c>
      <c r="E82" s="100"/>
      <c r="F82" s="97" t="e">
        <f>VLOOKUP(A82,'Pa aktivitātēm'!A38:F199,6,0)</f>
        <v>#N/A</v>
      </c>
      <c r="G82" s="27">
        <f>G83+G86</f>
        <v>48014823</v>
      </c>
      <c r="H82" s="27">
        <f t="shared" ref="H82:M82" si="68">H83+H86</f>
        <v>48014823</v>
      </c>
      <c r="I82" s="27">
        <f t="shared" si="68"/>
        <v>4731987.8600000003</v>
      </c>
      <c r="J82" s="27">
        <f t="shared" ref="J82" si="69">J83+J86</f>
        <v>4389433.0943840006</v>
      </c>
      <c r="K82" s="208">
        <f t="shared" si="59"/>
        <v>52404256.094384</v>
      </c>
      <c r="L82" s="101">
        <f t="shared" si="64"/>
        <v>1.0914182916884647</v>
      </c>
      <c r="M82" s="27">
        <f t="shared" si="68"/>
        <v>0</v>
      </c>
      <c r="N82" s="22">
        <f t="shared" si="65"/>
        <v>0</v>
      </c>
      <c r="O82" s="212">
        <f>O83+O86</f>
        <v>0</v>
      </c>
      <c r="P82" s="23">
        <f t="shared" si="60"/>
        <v>0</v>
      </c>
      <c r="Q82" s="224">
        <f t="shared" si="13"/>
        <v>48014823</v>
      </c>
      <c r="R82" s="212">
        <f t="shared" ref="R82:U82" si="70">R83+R86</f>
        <v>52404256.094384</v>
      </c>
      <c r="S82" s="227">
        <f t="shared" si="14"/>
        <v>4389433.0943839997</v>
      </c>
      <c r="T82" s="208">
        <f t="shared" si="61"/>
        <v>52404256.094384</v>
      </c>
      <c r="U82" s="222" t="e">
        <f t="shared" si="70"/>
        <v>#REF!</v>
      </c>
      <c r="V82" s="47" t="e">
        <f t="shared" si="58"/>
        <v>#REF!</v>
      </c>
    </row>
    <row r="83" spans="1:22" ht="93.75" hidden="1">
      <c r="A83" s="95" t="s">
        <v>509</v>
      </c>
      <c r="B83" s="300"/>
      <c r="C83" s="96" t="s">
        <v>510</v>
      </c>
      <c r="D83" s="97" t="s">
        <v>0</v>
      </c>
      <c r="E83" s="97" t="s">
        <v>248</v>
      </c>
      <c r="F83" s="97" t="e">
        <f>VLOOKUP(A83,'Pa aktivitātēm'!A39:F200,6,0)</f>
        <v>#N/A</v>
      </c>
      <c r="G83" s="48">
        <f>SUM(G84:G85)</f>
        <v>29093506</v>
      </c>
      <c r="H83" s="48">
        <f t="shared" ref="H83:M83" si="71">SUM(H84:H85)</f>
        <v>29093506</v>
      </c>
      <c r="I83" s="48">
        <f t="shared" si="71"/>
        <v>4731987.8600000003</v>
      </c>
      <c r="J83" s="48">
        <f t="shared" ref="J83" si="72">SUM(J84:J85)</f>
        <v>4389433.0943840006</v>
      </c>
      <c r="K83" s="208">
        <f t="shared" si="59"/>
        <v>33482939.094384</v>
      </c>
      <c r="L83" s="81">
        <f t="shared" si="64"/>
        <v>1.1508732943490552</v>
      </c>
      <c r="M83" s="48">
        <f t="shared" si="71"/>
        <v>0</v>
      </c>
      <c r="N83" s="26">
        <f t="shared" si="65"/>
        <v>0</v>
      </c>
      <c r="O83" s="213">
        <f>SUM(O84:O85)</f>
        <v>0</v>
      </c>
      <c r="P83" s="25">
        <f t="shared" si="60"/>
        <v>0</v>
      </c>
      <c r="Q83" s="224">
        <f t="shared" si="13"/>
        <v>29093506</v>
      </c>
      <c r="R83" s="226">
        <f t="shared" ref="R83:R89" si="73">K83-O83</f>
        <v>33482939.094384</v>
      </c>
      <c r="S83" s="227">
        <f t="shared" si="14"/>
        <v>4389433.0943839997</v>
      </c>
      <c r="T83" s="208">
        <f t="shared" si="61"/>
        <v>33482939.094384</v>
      </c>
      <c r="U83" s="220" t="e">
        <f>Akt_apakšakt_pēcuzraudzība!#REF!</f>
        <v>#REF!</v>
      </c>
      <c r="V83" s="47" t="e">
        <f t="shared" si="58"/>
        <v>#REF!</v>
      </c>
    </row>
    <row r="84" spans="1:22" ht="112.5" hidden="1">
      <c r="A84" s="95" t="s">
        <v>341</v>
      </c>
      <c r="B84" s="300"/>
      <c r="C84" s="96" t="s">
        <v>136</v>
      </c>
      <c r="D84" s="97" t="s">
        <v>0</v>
      </c>
      <c r="E84" s="97" t="s">
        <v>248</v>
      </c>
      <c r="F84" s="97">
        <f>VLOOKUP(A84,'Pa aktivitātēm'!A40:F201,6,0)</f>
        <v>0</v>
      </c>
      <c r="G84" s="28">
        <f>'Pa aktivitātēm'!G59</f>
        <v>16707386</v>
      </c>
      <c r="H84" s="28">
        <f>'Pa aktivitātēm'!I59</f>
        <v>16707386</v>
      </c>
      <c r="I84" s="28">
        <f>'Pa aktivitātēm'!J59</f>
        <v>2161998.2200000002</v>
      </c>
      <c r="J84" s="28">
        <f>'Pa aktivitātēm'!K59</f>
        <v>1991632.7602640002</v>
      </c>
      <c r="K84" s="208">
        <f t="shared" si="59"/>
        <v>18699018.760264002</v>
      </c>
      <c r="L84" s="81">
        <f t="shared" si="64"/>
        <v>1.1192067245147745</v>
      </c>
      <c r="M84" s="28">
        <f>'Pa aktivitātēm'!P59</f>
        <v>0</v>
      </c>
      <c r="N84" s="26">
        <f t="shared" si="65"/>
        <v>0</v>
      </c>
      <c r="O84" s="213">
        <f>'Pa aktivitātēm'!U59</f>
        <v>0</v>
      </c>
      <c r="P84" s="25">
        <f t="shared" si="60"/>
        <v>0</v>
      </c>
      <c r="Q84" s="224">
        <v>0</v>
      </c>
      <c r="R84" s="226">
        <f t="shared" si="73"/>
        <v>18699018.760264002</v>
      </c>
      <c r="S84" s="227">
        <f t="shared" si="14"/>
        <v>18699018.760264002</v>
      </c>
      <c r="T84" s="208">
        <f t="shared" si="61"/>
        <v>18699018.760264002</v>
      </c>
      <c r="U84" s="220" t="e">
        <f>Akt_apakšakt_pēcuzraudzība!#REF!</f>
        <v>#REF!</v>
      </c>
      <c r="V84" s="47" t="e">
        <f t="shared" si="58"/>
        <v>#REF!</v>
      </c>
    </row>
    <row r="85" spans="1:22" ht="112.5" hidden="1">
      <c r="A85" s="95" t="s">
        <v>374</v>
      </c>
      <c r="B85" s="300"/>
      <c r="C85" s="96" t="s">
        <v>137</v>
      </c>
      <c r="D85" s="97" t="s">
        <v>0</v>
      </c>
      <c r="E85" s="97" t="s">
        <v>248</v>
      </c>
      <c r="F85" s="97">
        <f>VLOOKUP(A85,'Pa aktivitātēm'!A41:F204,6,0)</f>
        <v>0</v>
      </c>
      <c r="G85" s="28">
        <f>'Pa aktivitātēm'!G60</f>
        <v>12386120</v>
      </c>
      <c r="H85" s="28">
        <f>'Pa aktivitātēm'!I60</f>
        <v>12386120</v>
      </c>
      <c r="I85" s="28">
        <f>'Pa aktivitātēm'!J60</f>
        <v>2569989.64</v>
      </c>
      <c r="J85" s="28">
        <f>'Pa aktivitātēm'!K60</f>
        <v>2397800.3341200002</v>
      </c>
      <c r="K85" s="208">
        <f t="shared" si="59"/>
        <v>14783920.33412</v>
      </c>
      <c r="L85" s="81">
        <f t="shared" si="64"/>
        <v>1.1935876880023768</v>
      </c>
      <c r="M85" s="28">
        <f>'Pa aktivitātēm'!P60</f>
        <v>0</v>
      </c>
      <c r="N85" s="26">
        <f t="shared" si="65"/>
        <v>0</v>
      </c>
      <c r="O85" s="213">
        <f>'Pa aktivitātēm'!U60</f>
        <v>0</v>
      </c>
      <c r="P85" s="25">
        <f t="shared" si="60"/>
        <v>0</v>
      </c>
      <c r="Q85" s="224">
        <v>0</v>
      </c>
      <c r="R85" s="226">
        <f t="shared" si="73"/>
        <v>14783920.33412</v>
      </c>
      <c r="S85" s="227">
        <f t="shared" si="14"/>
        <v>14783920.33412</v>
      </c>
      <c r="T85" s="208">
        <f t="shared" si="61"/>
        <v>14783920.33412</v>
      </c>
      <c r="U85" s="220" t="e">
        <f>Akt_apakšakt_pēcuzraudzība!#REF!</f>
        <v>#REF!</v>
      </c>
      <c r="V85" s="47" t="e">
        <f t="shared" si="58"/>
        <v>#REF!</v>
      </c>
    </row>
    <row r="86" spans="1:22" ht="150" hidden="1">
      <c r="A86" s="95" t="s">
        <v>511</v>
      </c>
      <c r="B86" s="300"/>
      <c r="C86" s="96" t="s">
        <v>512</v>
      </c>
      <c r="D86" s="97" t="s">
        <v>0</v>
      </c>
      <c r="E86" s="97" t="s">
        <v>248</v>
      </c>
      <c r="F86" s="97" t="e">
        <f>VLOOKUP(A86,'Pa aktivitātēm'!A42:F206,6,0)</f>
        <v>#N/A</v>
      </c>
      <c r="G86" s="48">
        <f>SUM(G87:G89)</f>
        <v>18921317</v>
      </c>
      <c r="H86" s="48">
        <f t="shared" ref="H86:M86" si="74">SUM(H87:H89)</f>
        <v>18921317</v>
      </c>
      <c r="I86" s="48">
        <f t="shared" si="74"/>
        <v>0</v>
      </c>
      <c r="J86" s="48">
        <f t="shared" ref="J86" si="75">SUM(J87:J89)</f>
        <v>0</v>
      </c>
      <c r="K86" s="208">
        <f t="shared" si="59"/>
        <v>18921317</v>
      </c>
      <c r="L86" s="81">
        <f t="shared" si="64"/>
        <v>1</v>
      </c>
      <c r="M86" s="48">
        <f t="shared" si="74"/>
        <v>0</v>
      </c>
      <c r="N86" s="26">
        <f t="shared" si="65"/>
        <v>0</v>
      </c>
      <c r="O86" s="213">
        <f>SUM(O87:O89)</f>
        <v>0</v>
      </c>
      <c r="P86" s="25">
        <f t="shared" si="60"/>
        <v>0</v>
      </c>
      <c r="Q86" s="224">
        <f t="shared" si="13"/>
        <v>18921317</v>
      </c>
      <c r="R86" s="226">
        <f t="shared" si="73"/>
        <v>18921317</v>
      </c>
      <c r="S86" s="227">
        <f t="shared" si="14"/>
        <v>0</v>
      </c>
      <c r="T86" s="208">
        <f t="shared" si="61"/>
        <v>18921317</v>
      </c>
      <c r="U86" s="220" t="e">
        <f>Akt_apakšakt_pēcuzraudzība!#REF!</f>
        <v>#REF!</v>
      </c>
      <c r="V86" s="47" t="e">
        <f t="shared" si="58"/>
        <v>#REF!</v>
      </c>
    </row>
    <row r="87" spans="1:22" ht="93.75" hidden="1">
      <c r="A87" s="95" t="s">
        <v>572</v>
      </c>
      <c r="B87" s="300"/>
      <c r="C87" s="96" t="s">
        <v>284</v>
      </c>
      <c r="D87" s="97" t="s">
        <v>0</v>
      </c>
      <c r="E87" s="97" t="s">
        <v>248</v>
      </c>
      <c r="F87" s="97">
        <f>VLOOKUP(A87,'Pa aktivitātēm'!A43:F206,6,0)</f>
        <v>0</v>
      </c>
      <c r="G87" s="28">
        <f>'Pa aktivitātēm'!G61</f>
        <v>1795787</v>
      </c>
      <c r="H87" s="28">
        <f>'Pa aktivitātēm'!I61</f>
        <v>1795787</v>
      </c>
      <c r="I87" s="28">
        <f>'Pa aktivitātēm'!J61</f>
        <v>0</v>
      </c>
      <c r="J87" s="28">
        <f>'Pa aktivitātēm'!K61</f>
        <v>0</v>
      </c>
      <c r="K87" s="208">
        <f t="shared" si="59"/>
        <v>1795787</v>
      </c>
      <c r="L87" s="81">
        <f t="shared" si="64"/>
        <v>1</v>
      </c>
      <c r="M87" s="28">
        <f>'Pa aktivitātēm'!P61</f>
        <v>0</v>
      </c>
      <c r="N87" s="26">
        <f t="shared" si="65"/>
        <v>0</v>
      </c>
      <c r="O87" s="213">
        <f>'Pa aktivitātēm'!U61</f>
        <v>0</v>
      </c>
      <c r="P87" s="25">
        <f t="shared" si="60"/>
        <v>0</v>
      </c>
      <c r="Q87" s="224">
        <f t="shared" si="13"/>
        <v>1795787</v>
      </c>
      <c r="R87" s="226">
        <f t="shared" si="73"/>
        <v>1795787</v>
      </c>
      <c r="S87" s="227">
        <f t="shared" ref="S87:S109" si="76">R87-Q87</f>
        <v>0</v>
      </c>
      <c r="T87" s="208">
        <f t="shared" si="61"/>
        <v>1795787</v>
      </c>
      <c r="U87" s="220" t="e">
        <f>Akt_apakšakt_pēcuzraudzība!#REF!</f>
        <v>#REF!</v>
      </c>
      <c r="V87" s="47" t="e">
        <f t="shared" si="58"/>
        <v>#REF!</v>
      </c>
    </row>
    <row r="88" spans="1:22" ht="150" hidden="1">
      <c r="A88" s="95" t="s">
        <v>24</v>
      </c>
      <c r="B88" s="300"/>
      <c r="C88" s="96" t="s">
        <v>286</v>
      </c>
      <c r="D88" s="97" t="s">
        <v>0</v>
      </c>
      <c r="E88" s="97" t="s">
        <v>248</v>
      </c>
      <c r="F88" s="97">
        <f>VLOOKUP(A88,'Pa aktivitātēm'!A44:F210,6,0)</f>
        <v>0</v>
      </c>
      <c r="G88" s="28">
        <f>'Pa aktivitātēm'!G62</f>
        <v>4574733</v>
      </c>
      <c r="H88" s="28">
        <f>'Pa aktivitātēm'!I62</f>
        <v>4574733</v>
      </c>
      <c r="I88" s="28">
        <f>'Pa aktivitātēm'!J62</f>
        <v>0</v>
      </c>
      <c r="J88" s="28">
        <f>'Pa aktivitātēm'!K62</f>
        <v>0</v>
      </c>
      <c r="K88" s="208">
        <f t="shared" si="59"/>
        <v>4574733</v>
      </c>
      <c r="L88" s="81">
        <f t="shared" si="64"/>
        <v>1</v>
      </c>
      <c r="M88" s="28">
        <f>'Pa aktivitātēm'!P62</f>
        <v>0</v>
      </c>
      <c r="N88" s="26">
        <f t="shared" si="65"/>
        <v>0</v>
      </c>
      <c r="O88" s="213">
        <f>'Pa aktivitātēm'!U62</f>
        <v>0</v>
      </c>
      <c r="P88" s="25">
        <f t="shared" si="60"/>
        <v>0</v>
      </c>
      <c r="Q88" s="224">
        <f t="shared" si="13"/>
        <v>4574733</v>
      </c>
      <c r="R88" s="226">
        <f t="shared" si="73"/>
        <v>4574733</v>
      </c>
      <c r="S88" s="227">
        <f t="shared" si="76"/>
        <v>0</v>
      </c>
      <c r="T88" s="208">
        <f t="shared" si="61"/>
        <v>4574733</v>
      </c>
      <c r="U88" s="220" t="e">
        <f>Akt_apakšakt_pēcuzraudzība!#REF!</f>
        <v>#REF!</v>
      </c>
      <c r="V88" s="47" t="e">
        <f t="shared" si="58"/>
        <v>#REF!</v>
      </c>
    </row>
    <row r="89" spans="1:22" ht="131.25">
      <c r="A89" s="443" t="s">
        <v>438</v>
      </c>
      <c r="B89" s="444" t="s">
        <v>441</v>
      </c>
      <c r="C89" s="445" t="s">
        <v>285</v>
      </c>
      <c r="D89" s="446" t="s">
        <v>0</v>
      </c>
      <c r="E89" s="446" t="s">
        <v>248</v>
      </c>
      <c r="F89" s="446">
        <f>VLOOKUP(A89,'Pa aktivitātēm'!A45:F211,6,0)</f>
        <v>0</v>
      </c>
      <c r="G89" s="480">
        <f>'Pa aktivitātēm'!G63</f>
        <v>12550797</v>
      </c>
      <c r="H89" s="480">
        <f>'Pa aktivitātēm'!I63</f>
        <v>12550797</v>
      </c>
      <c r="I89" s="480">
        <f>'Pa aktivitātēm'!J63</f>
        <v>0</v>
      </c>
      <c r="J89" s="480">
        <f>'Pa aktivitātēm'!K63</f>
        <v>0</v>
      </c>
      <c r="K89" s="448">
        <f t="shared" si="59"/>
        <v>12550797</v>
      </c>
      <c r="L89" s="449">
        <f t="shared" si="64"/>
        <v>1</v>
      </c>
      <c r="M89" s="480">
        <f>'Pa aktivitātēm'!P63</f>
        <v>0</v>
      </c>
      <c r="N89" s="452">
        <f t="shared" si="65"/>
        <v>0</v>
      </c>
      <c r="O89" s="481">
        <f>'Pa aktivitātēm'!U63</f>
        <v>0</v>
      </c>
      <c r="P89" s="452">
        <f t="shared" si="60"/>
        <v>0</v>
      </c>
      <c r="Q89" s="453">
        <f t="shared" ref="Q89:Q110" si="77">H89-O89</f>
        <v>12550797</v>
      </c>
      <c r="R89" s="453">
        <f t="shared" si="73"/>
        <v>12550797</v>
      </c>
      <c r="S89" s="454">
        <f t="shared" si="76"/>
        <v>0</v>
      </c>
      <c r="T89" s="448">
        <f t="shared" si="61"/>
        <v>12550797</v>
      </c>
      <c r="U89" s="454" t="e">
        <f>Akt_apakšakt_pēcuzraudzība!#REF!</f>
        <v>#REF!</v>
      </c>
      <c r="V89" s="455" t="e">
        <f t="shared" si="58"/>
        <v>#REF!</v>
      </c>
    </row>
    <row r="90" spans="1:22" ht="75" hidden="1">
      <c r="A90" s="98" t="s">
        <v>513</v>
      </c>
      <c r="B90" s="301"/>
      <c r="C90" s="99" t="s">
        <v>514</v>
      </c>
      <c r="D90" s="100" t="s">
        <v>0</v>
      </c>
      <c r="E90" s="100" t="s">
        <v>1</v>
      </c>
      <c r="F90" s="97" t="e">
        <f>VLOOKUP(A90,'Pa aktivitātēm'!A46:F211,6,0)</f>
        <v>#N/A</v>
      </c>
      <c r="G90" s="27">
        <f>G91+G99+G105</f>
        <v>22891015</v>
      </c>
      <c r="H90" s="27">
        <f t="shared" ref="H90:M90" si="78">H91+H99+H105</f>
        <v>22891015</v>
      </c>
      <c r="I90" s="27">
        <f t="shared" si="78"/>
        <v>0</v>
      </c>
      <c r="J90" s="27">
        <f t="shared" ref="J90" si="79">J91+J99+J105</f>
        <v>0</v>
      </c>
      <c r="K90" s="208">
        <f t="shared" si="59"/>
        <v>22891015</v>
      </c>
      <c r="L90" s="101">
        <f t="shared" si="64"/>
        <v>1</v>
      </c>
      <c r="M90" s="27">
        <f t="shared" si="78"/>
        <v>0</v>
      </c>
      <c r="N90" s="22">
        <f t="shared" si="65"/>
        <v>0</v>
      </c>
      <c r="O90" s="212">
        <f>O91+O99+O105</f>
        <v>0</v>
      </c>
      <c r="P90" s="23">
        <f t="shared" si="60"/>
        <v>0</v>
      </c>
      <c r="Q90" s="224">
        <f t="shared" si="77"/>
        <v>22891015</v>
      </c>
      <c r="R90" s="212">
        <f t="shared" ref="R90:U90" si="80">R91+R99+R105</f>
        <v>22891015</v>
      </c>
      <c r="S90" s="227">
        <f t="shared" si="76"/>
        <v>0</v>
      </c>
      <c r="T90" s="208">
        <f t="shared" si="61"/>
        <v>22891015</v>
      </c>
      <c r="U90" s="222" t="e">
        <f t="shared" si="80"/>
        <v>#REF!</v>
      </c>
      <c r="V90" s="47" t="e">
        <f t="shared" si="58"/>
        <v>#REF!</v>
      </c>
    </row>
    <row r="91" spans="1:22" ht="56.25" hidden="1">
      <c r="A91" s="98" t="s">
        <v>515</v>
      </c>
      <c r="B91" s="301"/>
      <c r="C91" s="99" t="s">
        <v>516</v>
      </c>
      <c r="D91" s="100" t="s">
        <v>0</v>
      </c>
      <c r="E91" s="100" t="s">
        <v>1</v>
      </c>
      <c r="F91" s="97" t="e">
        <f>VLOOKUP(A91,'Pa aktivitātēm'!A47:F211,6,0)</f>
        <v>#N/A</v>
      </c>
      <c r="G91" s="27">
        <f>G92+G95+G96</f>
        <v>7958496</v>
      </c>
      <c r="H91" s="27">
        <f t="shared" ref="H91:M91" si="81">H92+H95+H96</f>
        <v>7958496</v>
      </c>
      <c r="I91" s="27">
        <f t="shared" si="81"/>
        <v>0</v>
      </c>
      <c r="J91" s="27">
        <f t="shared" ref="J91" si="82">J92+J95+J96</f>
        <v>0</v>
      </c>
      <c r="K91" s="208">
        <f t="shared" si="59"/>
        <v>7958496</v>
      </c>
      <c r="L91" s="101">
        <f t="shared" si="64"/>
        <v>1</v>
      </c>
      <c r="M91" s="27">
        <f t="shared" si="81"/>
        <v>0</v>
      </c>
      <c r="N91" s="22">
        <f t="shared" si="65"/>
        <v>0</v>
      </c>
      <c r="O91" s="212">
        <f>O92+O95+O96</f>
        <v>0</v>
      </c>
      <c r="P91" s="23">
        <f t="shared" si="60"/>
        <v>0</v>
      </c>
      <c r="Q91" s="224">
        <f t="shared" si="77"/>
        <v>7958496</v>
      </c>
      <c r="R91" s="212">
        <f t="shared" ref="R91:U91" si="83">R92+R95+R96</f>
        <v>7958496</v>
      </c>
      <c r="S91" s="227">
        <f t="shared" si="76"/>
        <v>0</v>
      </c>
      <c r="T91" s="208">
        <f t="shared" si="61"/>
        <v>7958496</v>
      </c>
      <c r="U91" s="222" t="e">
        <f t="shared" si="83"/>
        <v>#REF!</v>
      </c>
      <c r="V91" s="47" t="e">
        <f t="shared" si="58"/>
        <v>#REF!</v>
      </c>
    </row>
    <row r="92" spans="1:22" ht="93.75" hidden="1">
      <c r="A92" s="95" t="s">
        <v>517</v>
      </c>
      <c r="B92" s="300"/>
      <c r="C92" s="96" t="s">
        <v>518</v>
      </c>
      <c r="D92" s="97" t="s">
        <v>0</v>
      </c>
      <c r="E92" s="97" t="s">
        <v>1</v>
      </c>
      <c r="F92" s="97" t="e">
        <f>VLOOKUP(A92,'Pa aktivitātēm'!A48:F212,6,0)</f>
        <v>#N/A</v>
      </c>
      <c r="G92" s="48">
        <f>SUM(G93:G94)</f>
        <v>4375699</v>
      </c>
      <c r="H92" s="48">
        <f t="shared" ref="H92:M92" si="84">SUM(H93:H94)</f>
        <v>4375699</v>
      </c>
      <c r="I92" s="48">
        <f t="shared" si="84"/>
        <v>0</v>
      </c>
      <c r="J92" s="48">
        <f t="shared" ref="J92" si="85">SUM(J93:J94)</f>
        <v>0</v>
      </c>
      <c r="K92" s="208">
        <f t="shared" si="59"/>
        <v>4375699</v>
      </c>
      <c r="L92" s="81">
        <f t="shared" si="64"/>
        <v>1</v>
      </c>
      <c r="M92" s="48">
        <f t="shared" si="84"/>
        <v>0</v>
      </c>
      <c r="N92" s="26">
        <f t="shared" si="65"/>
        <v>0</v>
      </c>
      <c r="O92" s="213">
        <f>SUM(O93:O94)</f>
        <v>0</v>
      </c>
      <c r="P92" s="25">
        <f t="shared" si="60"/>
        <v>0</v>
      </c>
      <c r="Q92" s="224">
        <f t="shared" si="77"/>
        <v>4375699</v>
      </c>
      <c r="R92" s="226">
        <f t="shared" ref="R92:R98" si="86">K92-O92</f>
        <v>4375699</v>
      </c>
      <c r="S92" s="227">
        <f t="shared" si="76"/>
        <v>0</v>
      </c>
      <c r="T92" s="208">
        <f t="shared" si="61"/>
        <v>4375699</v>
      </c>
      <c r="U92" s="220" t="e">
        <f>Akt_apakšakt_pēcuzraudzība!#REF!</f>
        <v>#REF!</v>
      </c>
      <c r="V92" s="47" t="e">
        <f t="shared" si="58"/>
        <v>#REF!</v>
      </c>
    </row>
    <row r="93" spans="1:22" ht="131.25">
      <c r="A93" s="384" t="s">
        <v>481</v>
      </c>
      <c r="B93" s="385"/>
      <c r="C93" s="386" t="s">
        <v>138</v>
      </c>
      <c r="D93" s="387" t="s">
        <v>0</v>
      </c>
      <c r="E93" s="387" t="s">
        <v>250</v>
      </c>
      <c r="F93" s="387">
        <f>VLOOKUP(A93,'Pa aktivitātēm'!A49:F212,6,0)</f>
        <v>5</v>
      </c>
      <c r="G93" s="199">
        <f>'Pa aktivitātēm'!G64</f>
        <v>4375699</v>
      </c>
      <c r="H93" s="199">
        <f>'Pa aktivitātēm'!I64</f>
        <v>4375699</v>
      </c>
      <c r="I93" s="199">
        <f>'Pa aktivitātēm'!J64</f>
        <v>0</v>
      </c>
      <c r="J93" s="199">
        <f>'Pa aktivitātēm'!K64</f>
        <v>0</v>
      </c>
      <c r="K93" s="388">
        <f t="shared" si="59"/>
        <v>4375699</v>
      </c>
      <c r="L93" s="389">
        <f t="shared" si="64"/>
        <v>1</v>
      </c>
      <c r="M93" s="199">
        <f>'Pa aktivitātēm'!P64</f>
        <v>0</v>
      </c>
      <c r="N93" s="390">
        <f t="shared" si="65"/>
        <v>0</v>
      </c>
      <c r="O93" s="391">
        <f>'Pa aktivitātēm'!U64</f>
        <v>0</v>
      </c>
      <c r="P93" s="392">
        <f t="shared" si="60"/>
        <v>0</v>
      </c>
      <c r="Q93" s="393">
        <f t="shared" si="77"/>
        <v>4375699</v>
      </c>
      <c r="R93" s="394">
        <f t="shared" si="86"/>
        <v>4375699</v>
      </c>
      <c r="S93" s="393">
        <f t="shared" si="76"/>
        <v>0</v>
      </c>
      <c r="T93" s="388">
        <f t="shared" si="61"/>
        <v>4375699</v>
      </c>
      <c r="U93" s="394" t="e">
        <f>Akt_apakšakt_pēcuzraudzība!#REF!</f>
        <v>#REF!</v>
      </c>
      <c r="V93" s="395" t="e">
        <f t="shared" si="58"/>
        <v>#REF!</v>
      </c>
    </row>
    <row r="94" spans="1:22" ht="75" hidden="1">
      <c r="A94" s="95" t="s">
        <v>25</v>
      </c>
      <c r="B94" s="300"/>
      <c r="C94" s="96" t="s">
        <v>139</v>
      </c>
      <c r="D94" s="97" t="s">
        <v>0</v>
      </c>
      <c r="E94" s="97" t="s">
        <v>249</v>
      </c>
      <c r="F94" s="97" t="e">
        <f>VLOOKUP(A94,'Pa aktivitātēm'!A50:F212,6,0)</f>
        <v>#N/A</v>
      </c>
      <c r="G94" s="28">
        <f>'Pa aktivitātēm'!G65</f>
        <v>0</v>
      </c>
      <c r="H94" s="28">
        <f>'Pa aktivitātēm'!I65</f>
        <v>0</v>
      </c>
      <c r="I94" s="28">
        <f>'Pa aktivitātēm'!J65</f>
        <v>0</v>
      </c>
      <c r="J94" s="28">
        <f>'Pa aktivitātēm'!K65</f>
        <v>0</v>
      </c>
      <c r="K94" s="208">
        <f t="shared" si="59"/>
        <v>0</v>
      </c>
      <c r="L94" s="81">
        <v>0</v>
      </c>
      <c r="M94" s="28">
        <f>'Pa aktivitātēm'!P65</f>
        <v>0</v>
      </c>
      <c r="N94" s="26">
        <v>0</v>
      </c>
      <c r="O94" s="213">
        <f>'Pa aktivitātēm'!U65</f>
        <v>0</v>
      </c>
      <c r="P94" s="25">
        <f t="shared" si="60"/>
        <v>0</v>
      </c>
      <c r="Q94" s="224">
        <f t="shared" si="77"/>
        <v>0</v>
      </c>
      <c r="R94" s="226">
        <f t="shared" si="86"/>
        <v>0</v>
      </c>
      <c r="S94" s="227">
        <f t="shared" si="76"/>
        <v>0</v>
      </c>
      <c r="T94" s="208">
        <f t="shared" si="61"/>
        <v>0</v>
      </c>
      <c r="U94" s="220" t="e">
        <f>Akt_apakšakt_pēcuzraudzība!#REF!</f>
        <v>#REF!</v>
      </c>
      <c r="V94" s="47" t="e">
        <f t="shared" si="58"/>
        <v>#REF!</v>
      </c>
    </row>
    <row r="95" spans="1:22" ht="131.25" hidden="1">
      <c r="A95" s="95" t="s">
        <v>389</v>
      </c>
      <c r="B95" s="300"/>
      <c r="C95" s="96" t="s">
        <v>140</v>
      </c>
      <c r="D95" s="97" t="s">
        <v>0</v>
      </c>
      <c r="E95" s="97" t="s">
        <v>249</v>
      </c>
      <c r="F95" s="97">
        <f>VLOOKUP(A95,'Pa aktivitātēm'!A51:F212,6,0)</f>
        <v>0</v>
      </c>
      <c r="G95" s="28">
        <f>'Pa aktivitātēm'!G66</f>
        <v>2452170</v>
      </c>
      <c r="H95" s="28">
        <f>'Pa aktivitātēm'!I66</f>
        <v>2452170</v>
      </c>
      <c r="I95" s="28">
        <f>'Pa aktivitātēm'!J66</f>
        <v>0</v>
      </c>
      <c r="J95" s="28">
        <f>'Pa aktivitātēm'!K66</f>
        <v>0</v>
      </c>
      <c r="K95" s="208">
        <f t="shared" si="59"/>
        <v>2452170</v>
      </c>
      <c r="L95" s="81">
        <f t="shared" ref="L95:L123" si="87">K95/H95</f>
        <v>1</v>
      </c>
      <c r="M95" s="28">
        <f>'Pa aktivitātēm'!P66</f>
        <v>0</v>
      </c>
      <c r="N95" s="31">
        <f t="shared" ref="N95:N123" si="88">M95/H95</f>
        <v>0</v>
      </c>
      <c r="O95" s="213">
        <f>'Pa aktivitātēm'!U66</f>
        <v>0</v>
      </c>
      <c r="P95" s="30">
        <f t="shared" si="60"/>
        <v>0</v>
      </c>
      <c r="Q95" s="224">
        <f t="shared" si="77"/>
        <v>2452170</v>
      </c>
      <c r="R95" s="226">
        <f t="shared" si="86"/>
        <v>2452170</v>
      </c>
      <c r="S95" s="227">
        <f t="shared" si="76"/>
        <v>0</v>
      </c>
      <c r="T95" s="208">
        <f t="shared" si="61"/>
        <v>2452170</v>
      </c>
      <c r="U95" s="220" t="e">
        <f>Akt_apakšakt_pēcuzraudzība!#REF!</f>
        <v>#REF!</v>
      </c>
      <c r="V95" s="47" t="e">
        <f t="shared" si="58"/>
        <v>#REF!</v>
      </c>
    </row>
    <row r="96" spans="1:22" ht="131.25" hidden="1">
      <c r="A96" s="95" t="s">
        <v>519</v>
      </c>
      <c r="B96" s="300"/>
      <c r="C96" s="96" t="s">
        <v>520</v>
      </c>
      <c r="D96" s="97" t="s">
        <v>0</v>
      </c>
      <c r="E96" s="97" t="s">
        <v>249</v>
      </c>
      <c r="F96" s="97" t="e">
        <f>VLOOKUP(A96,'Pa aktivitātēm'!A52:F212,6,0)</f>
        <v>#N/A</v>
      </c>
      <c r="G96" s="48">
        <f>SUM(G97:G98)</f>
        <v>1130627</v>
      </c>
      <c r="H96" s="48">
        <f t="shared" ref="H96:M96" si="89">SUM(H97:H98)</f>
        <v>1130627</v>
      </c>
      <c r="I96" s="48">
        <f t="shared" si="89"/>
        <v>0</v>
      </c>
      <c r="J96" s="48">
        <f t="shared" ref="J96" si="90">SUM(J97:J98)</f>
        <v>0</v>
      </c>
      <c r="K96" s="208">
        <f t="shared" si="59"/>
        <v>1130627</v>
      </c>
      <c r="L96" s="81">
        <f t="shared" si="87"/>
        <v>1</v>
      </c>
      <c r="M96" s="48">
        <f t="shared" si="89"/>
        <v>0</v>
      </c>
      <c r="N96" s="26">
        <f t="shared" si="88"/>
        <v>0</v>
      </c>
      <c r="O96" s="214">
        <f>O97+O98</f>
        <v>0</v>
      </c>
      <c r="P96" s="25">
        <f t="shared" si="60"/>
        <v>0</v>
      </c>
      <c r="Q96" s="224">
        <f t="shared" si="77"/>
        <v>1130627</v>
      </c>
      <c r="R96" s="226">
        <f t="shared" si="86"/>
        <v>1130627</v>
      </c>
      <c r="S96" s="227">
        <f t="shared" si="76"/>
        <v>0</v>
      </c>
      <c r="T96" s="208">
        <f t="shared" si="61"/>
        <v>1130627</v>
      </c>
      <c r="U96" s="220" t="e">
        <f>Akt_apakšakt_pēcuzraudzība!#REF!</f>
        <v>#REF!</v>
      </c>
      <c r="V96" s="47" t="e">
        <f t="shared" si="58"/>
        <v>#REF!</v>
      </c>
    </row>
    <row r="97" spans="1:23" ht="93.75" hidden="1">
      <c r="A97" s="95" t="s">
        <v>445</v>
      </c>
      <c r="B97" s="300"/>
      <c r="C97" s="96" t="s">
        <v>141</v>
      </c>
      <c r="D97" s="97" t="s">
        <v>0</v>
      </c>
      <c r="E97" s="97" t="s">
        <v>249</v>
      </c>
      <c r="F97" s="97">
        <f>VLOOKUP(A97,'Pa aktivitātēm'!A53:F216,6,0)</f>
        <v>0</v>
      </c>
      <c r="G97" s="28">
        <f>'Pa aktivitātēm'!G67</f>
        <v>485346</v>
      </c>
      <c r="H97" s="28">
        <f>'Pa aktivitātēm'!I67</f>
        <v>485346</v>
      </c>
      <c r="I97" s="28">
        <f>'Pa aktivitātēm'!J67</f>
        <v>0</v>
      </c>
      <c r="J97" s="28">
        <f>'Pa aktivitātēm'!K67</f>
        <v>0</v>
      </c>
      <c r="K97" s="208">
        <f t="shared" si="59"/>
        <v>485346</v>
      </c>
      <c r="L97" s="81">
        <f t="shared" si="87"/>
        <v>1</v>
      </c>
      <c r="M97" s="28">
        <f>'Pa aktivitātēm'!P67</f>
        <v>0</v>
      </c>
      <c r="N97" s="26">
        <f t="shared" si="88"/>
        <v>0</v>
      </c>
      <c r="O97" s="213">
        <f>'Pa aktivitātēm'!U67</f>
        <v>0</v>
      </c>
      <c r="P97" s="25">
        <f t="shared" si="60"/>
        <v>0</v>
      </c>
      <c r="Q97" s="224">
        <f t="shared" si="77"/>
        <v>485346</v>
      </c>
      <c r="R97" s="226">
        <f t="shared" si="86"/>
        <v>485346</v>
      </c>
      <c r="S97" s="227">
        <f t="shared" si="76"/>
        <v>0</v>
      </c>
      <c r="T97" s="208">
        <f t="shared" si="61"/>
        <v>485346</v>
      </c>
      <c r="U97" s="220" t="e">
        <f>Akt_apakšakt_pēcuzraudzība!#REF!</f>
        <v>#REF!</v>
      </c>
      <c r="V97" s="47" t="e">
        <f t="shared" si="58"/>
        <v>#REF!</v>
      </c>
    </row>
    <row r="98" spans="1:23" ht="131.25" hidden="1">
      <c r="A98" s="102" t="s">
        <v>367</v>
      </c>
      <c r="B98" s="302"/>
      <c r="C98" s="96" t="s">
        <v>142</v>
      </c>
      <c r="D98" s="97" t="s">
        <v>0</v>
      </c>
      <c r="E98" s="97" t="s">
        <v>249</v>
      </c>
      <c r="F98" s="97">
        <f>VLOOKUP(A98,'Pa aktivitātēm'!A54:F217,6,0)</f>
        <v>0</v>
      </c>
      <c r="G98" s="28">
        <f>'Pa aktivitātēm'!G68</f>
        <v>645281</v>
      </c>
      <c r="H98" s="28">
        <f>'Pa aktivitātēm'!I68</f>
        <v>645281</v>
      </c>
      <c r="I98" s="28">
        <f>'Pa aktivitātēm'!J68</f>
        <v>0</v>
      </c>
      <c r="J98" s="28">
        <f>'Pa aktivitātēm'!K68</f>
        <v>0</v>
      </c>
      <c r="K98" s="208">
        <f t="shared" si="59"/>
        <v>645281</v>
      </c>
      <c r="L98" s="81">
        <f t="shared" si="87"/>
        <v>1</v>
      </c>
      <c r="M98" s="28">
        <f>'Pa aktivitātēm'!P68</f>
        <v>0</v>
      </c>
      <c r="N98" s="31">
        <f t="shared" si="88"/>
        <v>0</v>
      </c>
      <c r="O98" s="213">
        <f>'Pa aktivitātēm'!U68</f>
        <v>0</v>
      </c>
      <c r="P98" s="30">
        <f t="shared" si="60"/>
        <v>0</v>
      </c>
      <c r="Q98" s="224">
        <f t="shared" si="77"/>
        <v>645281</v>
      </c>
      <c r="R98" s="226">
        <f t="shared" si="86"/>
        <v>645281</v>
      </c>
      <c r="S98" s="227">
        <f t="shared" si="76"/>
        <v>0</v>
      </c>
      <c r="T98" s="208">
        <f t="shared" si="61"/>
        <v>645281</v>
      </c>
      <c r="U98" s="220" t="e">
        <f>Akt_apakšakt_pēcuzraudzība!#REF!</f>
        <v>#REF!</v>
      </c>
      <c r="V98" s="47">
        <v>0</v>
      </c>
    </row>
    <row r="99" spans="1:23" ht="75" hidden="1">
      <c r="A99" s="98" t="s">
        <v>26</v>
      </c>
      <c r="B99" s="301"/>
      <c r="C99" s="99" t="s">
        <v>143</v>
      </c>
      <c r="D99" s="100" t="s">
        <v>0</v>
      </c>
      <c r="E99" s="100" t="s">
        <v>249</v>
      </c>
      <c r="F99" s="97" t="e">
        <f>VLOOKUP(A99,'Pa aktivitātēm'!A55:F218,6,0)</f>
        <v>#N/A</v>
      </c>
      <c r="G99" s="27">
        <f>G100+G101</f>
        <v>8198164</v>
      </c>
      <c r="H99" s="27">
        <f t="shared" ref="H99:M99" si="91">H100+H101</f>
        <v>8198164</v>
      </c>
      <c r="I99" s="27">
        <f t="shared" si="91"/>
        <v>0</v>
      </c>
      <c r="J99" s="27">
        <f t="shared" ref="J99" si="92">J100+J101</f>
        <v>0</v>
      </c>
      <c r="K99" s="208">
        <f t="shared" si="59"/>
        <v>8198164</v>
      </c>
      <c r="L99" s="101">
        <f t="shared" si="87"/>
        <v>1</v>
      </c>
      <c r="M99" s="27">
        <f t="shared" si="91"/>
        <v>0</v>
      </c>
      <c r="N99" s="22">
        <f t="shared" si="88"/>
        <v>0</v>
      </c>
      <c r="O99" s="212">
        <f>O100+O101</f>
        <v>0</v>
      </c>
      <c r="P99" s="23">
        <f t="shared" si="60"/>
        <v>0</v>
      </c>
      <c r="Q99" s="224">
        <f t="shared" si="77"/>
        <v>8198164</v>
      </c>
      <c r="R99" s="212">
        <f t="shared" ref="R99:U99" si="93">R100+R101</f>
        <v>8198164</v>
      </c>
      <c r="S99" s="227">
        <f t="shared" si="76"/>
        <v>0</v>
      </c>
      <c r="T99" s="208">
        <f t="shared" si="61"/>
        <v>8198164</v>
      </c>
      <c r="U99" s="222" t="e">
        <f t="shared" si="93"/>
        <v>#REF!</v>
      </c>
      <c r="V99" s="47" t="e">
        <f t="shared" si="58"/>
        <v>#REF!</v>
      </c>
    </row>
    <row r="100" spans="1:23" ht="150" hidden="1">
      <c r="A100" s="95" t="s">
        <v>361</v>
      </c>
      <c r="B100" s="300"/>
      <c r="C100" s="96" t="s">
        <v>274</v>
      </c>
      <c r="D100" s="97" t="s">
        <v>0</v>
      </c>
      <c r="E100" s="97" t="s">
        <v>249</v>
      </c>
      <c r="F100" s="97">
        <f>VLOOKUP(A100,'Pa aktivitātēm'!A56:F219,6,0)</f>
        <v>0</v>
      </c>
      <c r="G100" s="28">
        <f>'Pa aktivitātēm'!G69</f>
        <v>78409</v>
      </c>
      <c r="H100" s="28">
        <f>'Pa aktivitātēm'!I69</f>
        <v>78409</v>
      </c>
      <c r="I100" s="28">
        <f>'Pa aktivitātēm'!J69</f>
        <v>0</v>
      </c>
      <c r="J100" s="28">
        <f>'Pa aktivitātēm'!K69</f>
        <v>0</v>
      </c>
      <c r="K100" s="208">
        <f t="shared" si="59"/>
        <v>78409</v>
      </c>
      <c r="L100" s="81">
        <f t="shared" si="87"/>
        <v>1</v>
      </c>
      <c r="M100" s="28">
        <f>'Pa aktivitātēm'!P69</f>
        <v>0</v>
      </c>
      <c r="N100" s="26">
        <f t="shared" si="88"/>
        <v>0</v>
      </c>
      <c r="O100" s="213">
        <f>'Pa aktivitātēm'!U69</f>
        <v>0</v>
      </c>
      <c r="P100" s="25">
        <f t="shared" si="60"/>
        <v>0</v>
      </c>
      <c r="Q100" s="224">
        <f t="shared" si="77"/>
        <v>78409</v>
      </c>
      <c r="R100" s="226">
        <f>K100-O100</f>
        <v>78409</v>
      </c>
      <c r="S100" s="227">
        <f t="shared" si="76"/>
        <v>0</v>
      </c>
      <c r="T100" s="208">
        <f t="shared" si="61"/>
        <v>78409</v>
      </c>
      <c r="U100" s="220" t="e">
        <f>Akt_apakšakt_pēcuzraudzība!#REF!</f>
        <v>#REF!</v>
      </c>
      <c r="V100" s="47" t="e">
        <f t="shared" si="58"/>
        <v>#REF!</v>
      </c>
    </row>
    <row r="101" spans="1:23" ht="131.25" hidden="1">
      <c r="A101" s="95" t="s">
        <v>27</v>
      </c>
      <c r="B101" s="300"/>
      <c r="C101" s="96" t="s">
        <v>144</v>
      </c>
      <c r="D101" s="97" t="s">
        <v>0</v>
      </c>
      <c r="E101" s="97" t="s">
        <v>249</v>
      </c>
      <c r="F101" s="97" t="e">
        <f>VLOOKUP(A101,'Pa aktivitātēm'!A57:F220,6,0)</f>
        <v>#N/A</v>
      </c>
      <c r="G101" s="28">
        <f>G102+G103+G104</f>
        <v>8119755</v>
      </c>
      <c r="H101" s="28">
        <f t="shared" ref="H101:M101" si="94">H102+H103+H104</f>
        <v>8119755</v>
      </c>
      <c r="I101" s="28">
        <f t="shared" si="94"/>
        <v>0</v>
      </c>
      <c r="J101" s="28">
        <f t="shared" ref="J101" si="95">J102+J103+J104</f>
        <v>0</v>
      </c>
      <c r="K101" s="208">
        <f t="shared" si="59"/>
        <v>8119755</v>
      </c>
      <c r="L101" s="81">
        <f t="shared" si="87"/>
        <v>1</v>
      </c>
      <c r="M101" s="28">
        <f t="shared" si="94"/>
        <v>0</v>
      </c>
      <c r="N101" s="26">
        <f t="shared" si="88"/>
        <v>0</v>
      </c>
      <c r="O101" s="215">
        <f>SUM(O102:O104)</f>
        <v>0</v>
      </c>
      <c r="P101" s="25">
        <f t="shared" si="60"/>
        <v>0</v>
      </c>
      <c r="Q101" s="224">
        <f t="shared" si="77"/>
        <v>8119755</v>
      </c>
      <c r="R101" s="226">
        <f>K101-O101</f>
        <v>8119755</v>
      </c>
      <c r="S101" s="227">
        <f t="shared" si="76"/>
        <v>0</v>
      </c>
      <c r="T101" s="208">
        <f t="shared" si="61"/>
        <v>8119755</v>
      </c>
      <c r="U101" s="220" t="e">
        <f>Akt_apakšakt_pēcuzraudzība!#REF!</f>
        <v>#REF!</v>
      </c>
      <c r="V101" s="47" t="e">
        <f t="shared" si="58"/>
        <v>#REF!</v>
      </c>
    </row>
    <row r="102" spans="1:23" ht="93.75" hidden="1">
      <c r="A102" s="95" t="s">
        <v>446</v>
      </c>
      <c r="B102" s="300"/>
      <c r="C102" s="96" t="s">
        <v>145</v>
      </c>
      <c r="D102" s="97" t="s">
        <v>0</v>
      </c>
      <c r="E102" s="97" t="s">
        <v>249</v>
      </c>
      <c r="F102" s="97">
        <f>VLOOKUP(A102,'Pa aktivitātēm'!A58:F221,6,0)</f>
        <v>0</v>
      </c>
      <c r="G102" s="28">
        <f>'Pa aktivitātēm'!G70</f>
        <v>2894995</v>
      </c>
      <c r="H102" s="28">
        <f>'Pa aktivitātēm'!I70</f>
        <v>2894995</v>
      </c>
      <c r="I102" s="28">
        <f>'Pa aktivitātēm'!J70</f>
        <v>0</v>
      </c>
      <c r="J102" s="28">
        <f>'Pa aktivitātēm'!K70</f>
        <v>0</v>
      </c>
      <c r="K102" s="208">
        <f t="shared" si="59"/>
        <v>2894995</v>
      </c>
      <c r="L102" s="81">
        <f t="shared" si="87"/>
        <v>1</v>
      </c>
      <c r="M102" s="28">
        <f>'Pa aktivitātēm'!P70</f>
        <v>0</v>
      </c>
      <c r="N102" s="26">
        <f t="shared" si="88"/>
        <v>0</v>
      </c>
      <c r="O102" s="213">
        <f>'Pa aktivitātēm'!U70</f>
        <v>0</v>
      </c>
      <c r="P102" s="25">
        <f t="shared" si="60"/>
        <v>0</v>
      </c>
      <c r="Q102" s="224">
        <f t="shared" si="77"/>
        <v>2894995</v>
      </c>
      <c r="R102" s="226">
        <f>K102-O102</f>
        <v>2894995</v>
      </c>
      <c r="S102" s="227">
        <f t="shared" si="76"/>
        <v>0</v>
      </c>
      <c r="T102" s="208">
        <f t="shared" si="61"/>
        <v>2894995</v>
      </c>
      <c r="U102" s="220" t="e">
        <f>Akt_apakšakt_pēcuzraudzība!#REF!</f>
        <v>#REF!</v>
      </c>
      <c r="V102" s="47" t="e">
        <f t="shared" si="58"/>
        <v>#REF!</v>
      </c>
    </row>
    <row r="103" spans="1:23" ht="93.75">
      <c r="A103" s="514" t="s">
        <v>439</v>
      </c>
      <c r="B103" s="515" t="s">
        <v>441</v>
      </c>
      <c r="C103" s="516" t="s">
        <v>146</v>
      </c>
      <c r="D103" s="517" t="s">
        <v>0</v>
      </c>
      <c r="E103" s="517" t="s">
        <v>249</v>
      </c>
      <c r="F103" s="517">
        <f>VLOOKUP(A103,'Pa aktivitātēm'!A59:F222,6,0)</f>
        <v>0</v>
      </c>
      <c r="G103" s="518">
        <f>'Pa aktivitātēm'!G71</f>
        <v>3308852</v>
      </c>
      <c r="H103" s="518">
        <f>'Pa aktivitātēm'!I71</f>
        <v>3308852</v>
      </c>
      <c r="I103" s="518">
        <f>'Pa aktivitātēm'!J71</f>
        <v>0</v>
      </c>
      <c r="J103" s="518">
        <f>'Pa aktivitātēm'!K71</f>
        <v>0</v>
      </c>
      <c r="K103" s="519">
        <f t="shared" si="59"/>
        <v>3308852</v>
      </c>
      <c r="L103" s="520">
        <f t="shared" si="87"/>
        <v>1</v>
      </c>
      <c r="M103" s="518">
        <f>'Pa aktivitātēm'!P71</f>
        <v>0</v>
      </c>
      <c r="N103" s="521">
        <f t="shared" si="88"/>
        <v>0</v>
      </c>
      <c r="O103" s="522">
        <f>'Pa aktivitātēm'!U71</f>
        <v>0</v>
      </c>
      <c r="P103" s="521">
        <f t="shared" si="60"/>
        <v>0</v>
      </c>
      <c r="Q103" s="523">
        <f t="shared" si="77"/>
        <v>3308852</v>
      </c>
      <c r="R103" s="523">
        <f>K103-O103</f>
        <v>3308852</v>
      </c>
      <c r="S103" s="524">
        <f t="shared" si="76"/>
        <v>0</v>
      </c>
      <c r="T103" s="519">
        <f t="shared" si="61"/>
        <v>3308852</v>
      </c>
      <c r="U103" s="524" t="e">
        <f>Akt_apakšakt_pēcuzraudzība!#REF!</f>
        <v>#REF!</v>
      </c>
      <c r="V103" s="525" t="e">
        <f t="shared" si="58"/>
        <v>#REF!</v>
      </c>
    </row>
    <row r="104" spans="1:23" ht="150" hidden="1">
      <c r="A104" s="102" t="s">
        <v>440</v>
      </c>
      <c r="B104" s="300"/>
      <c r="C104" s="96" t="s">
        <v>266</v>
      </c>
      <c r="D104" s="97" t="s">
        <v>0</v>
      </c>
      <c r="E104" s="97" t="s">
        <v>249</v>
      </c>
      <c r="F104" s="97">
        <f>VLOOKUP(A104,'Pa aktivitātēm'!A60:F223,6,0)</f>
        <v>0</v>
      </c>
      <c r="G104" s="28">
        <f>'Pa aktivitātēm'!G72</f>
        <v>1915908</v>
      </c>
      <c r="H104" s="28">
        <f>'Pa aktivitātēm'!I72</f>
        <v>1915908</v>
      </c>
      <c r="I104" s="28">
        <f>'Pa aktivitātēm'!J72</f>
        <v>0</v>
      </c>
      <c r="J104" s="28">
        <f>'Pa aktivitātēm'!K72</f>
        <v>0</v>
      </c>
      <c r="K104" s="208">
        <f t="shared" si="59"/>
        <v>1915908</v>
      </c>
      <c r="L104" s="81">
        <f t="shared" si="87"/>
        <v>1</v>
      </c>
      <c r="M104" s="28">
        <f>'Pa aktivitātēm'!P72</f>
        <v>0</v>
      </c>
      <c r="N104" s="26">
        <f t="shared" si="88"/>
        <v>0</v>
      </c>
      <c r="O104" s="213">
        <f>'Pa aktivitātēm'!U72</f>
        <v>0</v>
      </c>
      <c r="P104" s="25">
        <f t="shared" si="60"/>
        <v>0</v>
      </c>
      <c r="Q104" s="224">
        <f t="shared" si="77"/>
        <v>1915908</v>
      </c>
      <c r="R104" s="226">
        <f>K104-O104</f>
        <v>1915908</v>
      </c>
      <c r="S104" s="227">
        <f t="shared" si="76"/>
        <v>0</v>
      </c>
      <c r="T104" s="208">
        <f t="shared" si="61"/>
        <v>1915908</v>
      </c>
      <c r="U104" s="220" t="e">
        <f>Akt_apakšakt_pēcuzraudzība!#REF!</f>
        <v>#REF!</v>
      </c>
      <c r="V104" s="47" t="e">
        <f t="shared" si="58"/>
        <v>#REF!</v>
      </c>
    </row>
    <row r="105" spans="1:23" ht="187.5" hidden="1">
      <c r="A105" s="98" t="s">
        <v>28</v>
      </c>
      <c r="B105" s="301"/>
      <c r="C105" s="99" t="s">
        <v>147</v>
      </c>
      <c r="D105" s="100" t="s">
        <v>0</v>
      </c>
      <c r="E105" s="100" t="s">
        <v>295</v>
      </c>
      <c r="F105" s="97" t="e">
        <f>VLOOKUP(A105,'Pa aktivitātēm'!A61:F224,6,0)</f>
        <v>#N/A</v>
      </c>
      <c r="G105" s="27">
        <f>SUM(G106:G107)</f>
        <v>6734355</v>
      </c>
      <c r="H105" s="27">
        <f t="shared" ref="H105:M105" si="96">SUM(H106:H107)</f>
        <v>6734355</v>
      </c>
      <c r="I105" s="27">
        <f t="shared" si="96"/>
        <v>0</v>
      </c>
      <c r="J105" s="27">
        <f t="shared" ref="J105" si="97">SUM(J106:J107)</f>
        <v>0</v>
      </c>
      <c r="K105" s="208">
        <f t="shared" si="59"/>
        <v>6734355</v>
      </c>
      <c r="L105" s="101">
        <f t="shared" si="87"/>
        <v>1</v>
      </c>
      <c r="M105" s="27">
        <f t="shared" si="96"/>
        <v>0</v>
      </c>
      <c r="N105" s="22">
        <f t="shared" si="88"/>
        <v>0</v>
      </c>
      <c r="O105" s="212">
        <f>SUM(O106:O107)</f>
        <v>0</v>
      </c>
      <c r="P105" s="23">
        <f t="shared" si="60"/>
        <v>0</v>
      </c>
      <c r="Q105" s="224">
        <f t="shared" si="77"/>
        <v>6734355</v>
      </c>
      <c r="R105" s="212">
        <f t="shared" ref="R105:U105" si="98">SUM(R106:R107)</f>
        <v>6734355</v>
      </c>
      <c r="S105" s="227">
        <f t="shared" si="76"/>
        <v>0</v>
      </c>
      <c r="T105" s="208">
        <f t="shared" si="61"/>
        <v>6734355</v>
      </c>
      <c r="U105" s="222" t="e">
        <f t="shared" si="98"/>
        <v>#REF!</v>
      </c>
      <c r="V105" s="47" t="e">
        <f t="shared" si="58"/>
        <v>#REF!</v>
      </c>
    </row>
    <row r="106" spans="1:23" ht="112.5" hidden="1">
      <c r="A106" s="95" t="s">
        <v>447</v>
      </c>
      <c r="B106" s="300"/>
      <c r="C106" s="96" t="s">
        <v>148</v>
      </c>
      <c r="D106" s="97" t="s">
        <v>0</v>
      </c>
      <c r="E106" s="97" t="s">
        <v>295</v>
      </c>
      <c r="F106" s="97">
        <f>VLOOKUP(A106,'Pa aktivitātēm'!A62:F225,6,0)</f>
        <v>5</v>
      </c>
      <c r="G106" s="28">
        <f>'Pa aktivitātēm'!G73</f>
        <v>3506867</v>
      </c>
      <c r="H106" s="28">
        <f>'Pa aktivitātēm'!I73</f>
        <v>3506867</v>
      </c>
      <c r="I106" s="28">
        <f>'Pa aktivitātēm'!J73</f>
        <v>0</v>
      </c>
      <c r="J106" s="28">
        <f>'Pa aktivitātēm'!K73</f>
        <v>0</v>
      </c>
      <c r="K106" s="208">
        <f t="shared" si="59"/>
        <v>3506867</v>
      </c>
      <c r="L106" s="81">
        <f t="shared" si="87"/>
        <v>1</v>
      </c>
      <c r="M106" s="28">
        <f>'Pa aktivitātēm'!P73</f>
        <v>0</v>
      </c>
      <c r="N106" s="26">
        <f t="shared" si="88"/>
        <v>0</v>
      </c>
      <c r="O106" s="213">
        <f>'Pa aktivitātēm'!U73</f>
        <v>0</v>
      </c>
      <c r="P106" s="25">
        <f t="shared" si="60"/>
        <v>0</v>
      </c>
      <c r="Q106" s="224">
        <f t="shared" si="77"/>
        <v>3506867</v>
      </c>
      <c r="R106" s="226">
        <f>K106-O106</f>
        <v>3506867</v>
      </c>
      <c r="S106" s="227">
        <f t="shared" si="76"/>
        <v>0</v>
      </c>
      <c r="T106" s="208">
        <f t="shared" si="61"/>
        <v>3506867</v>
      </c>
      <c r="U106" s="220" t="e">
        <f>Akt_apakšakt_pēcuzraudzība!#REF!</f>
        <v>#REF!</v>
      </c>
      <c r="V106" s="47" t="e">
        <f t="shared" si="58"/>
        <v>#REF!</v>
      </c>
    </row>
    <row r="107" spans="1:23" ht="131.25" hidden="1">
      <c r="A107" s="102" t="s">
        <v>448</v>
      </c>
      <c r="B107" s="302"/>
      <c r="C107" s="96" t="s">
        <v>149</v>
      </c>
      <c r="D107" s="97" t="s">
        <v>0</v>
      </c>
      <c r="E107" s="97" t="s">
        <v>295</v>
      </c>
      <c r="F107" s="97">
        <f>VLOOKUP(A107,'Pa aktivitātēm'!A63:F226,6,0)</f>
        <v>5</v>
      </c>
      <c r="G107" s="28">
        <f>'Pa aktivitātēm'!G74</f>
        <v>3227488</v>
      </c>
      <c r="H107" s="28">
        <f>'Pa aktivitātēm'!I74</f>
        <v>3227488</v>
      </c>
      <c r="I107" s="28">
        <f>'Pa aktivitātēm'!J74</f>
        <v>0</v>
      </c>
      <c r="J107" s="28">
        <f>'Pa aktivitātēm'!K74</f>
        <v>0</v>
      </c>
      <c r="K107" s="208">
        <f t="shared" si="59"/>
        <v>3227488</v>
      </c>
      <c r="L107" s="81">
        <f t="shared" si="87"/>
        <v>1</v>
      </c>
      <c r="M107" s="28">
        <f>'Pa aktivitātēm'!P74</f>
        <v>0</v>
      </c>
      <c r="N107" s="26">
        <f t="shared" si="88"/>
        <v>0</v>
      </c>
      <c r="O107" s="213">
        <f>'Pa aktivitātēm'!U74</f>
        <v>0</v>
      </c>
      <c r="P107" s="25">
        <f t="shared" si="60"/>
        <v>0</v>
      </c>
      <c r="Q107" s="224">
        <f t="shared" si="77"/>
        <v>3227488</v>
      </c>
      <c r="R107" s="226">
        <f>K107-O107</f>
        <v>3227488</v>
      </c>
      <c r="S107" s="227">
        <f t="shared" si="76"/>
        <v>0</v>
      </c>
      <c r="T107" s="208">
        <f t="shared" si="61"/>
        <v>3227488</v>
      </c>
      <c r="U107" s="220" t="e">
        <f>Akt_apakšakt_pēcuzraudzība!#REF!</f>
        <v>#REF!</v>
      </c>
      <c r="V107" s="47" t="e">
        <f t="shared" si="58"/>
        <v>#REF!</v>
      </c>
    </row>
    <row r="108" spans="1:23" ht="56.25" hidden="1">
      <c r="A108" s="88" t="s">
        <v>353</v>
      </c>
      <c r="B108" s="89"/>
      <c r="C108" s="90" t="s">
        <v>150</v>
      </c>
      <c r="D108" s="91" t="s">
        <v>0</v>
      </c>
      <c r="E108" s="91" t="s">
        <v>250</v>
      </c>
      <c r="F108" s="97" t="e">
        <f>VLOOKUP(A108,'Pa aktivitātēm'!A64:F227,6,0)</f>
        <v>#N/A</v>
      </c>
      <c r="G108" s="24">
        <f t="shared" ref="G108:M109" si="99">G109</f>
        <v>18280717</v>
      </c>
      <c r="H108" s="24">
        <f t="shared" si="99"/>
        <v>18280717</v>
      </c>
      <c r="I108" s="24">
        <f t="shared" si="99"/>
        <v>0</v>
      </c>
      <c r="J108" s="24">
        <f t="shared" si="99"/>
        <v>0</v>
      </c>
      <c r="K108" s="208">
        <f t="shared" si="59"/>
        <v>18280717</v>
      </c>
      <c r="L108" s="44">
        <f t="shared" si="87"/>
        <v>1</v>
      </c>
      <c r="M108" s="24">
        <f t="shared" si="99"/>
        <v>0</v>
      </c>
      <c r="N108" s="22">
        <f t="shared" si="88"/>
        <v>0</v>
      </c>
      <c r="O108" s="212">
        <f>O109</f>
        <v>0</v>
      </c>
      <c r="P108" s="23">
        <f t="shared" si="60"/>
        <v>0</v>
      </c>
      <c r="Q108" s="224">
        <f t="shared" si="77"/>
        <v>18280717</v>
      </c>
      <c r="R108" s="212">
        <f>R109</f>
        <v>18280717</v>
      </c>
      <c r="S108" s="227">
        <f t="shared" si="76"/>
        <v>0</v>
      </c>
      <c r="T108" s="208">
        <f t="shared" si="61"/>
        <v>18280717</v>
      </c>
      <c r="U108" s="222" t="e">
        <f>U109</f>
        <v>#REF!</v>
      </c>
      <c r="V108" s="47" t="e">
        <f t="shared" si="58"/>
        <v>#REF!</v>
      </c>
    </row>
    <row r="109" spans="1:23" ht="150" hidden="1">
      <c r="A109" s="88" t="s">
        <v>324</v>
      </c>
      <c r="B109" s="89"/>
      <c r="C109" s="90" t="s">
        <v>151</v>
      </c>
      <c r="D109" s="91" t="s">
        <v>0</v>
      </c>
      <c r="E109" s="91" t="s">
        <v>250</v>
      </c>
      <c r="F109" s="97" t="e">
        <f>VLOOKUP(A109,'Pa aktivitātēm'!A65:F228,6,0)</f>
        <v>#N/A</v>
      </c>
      <c r="G109" s="24">
        <f t="shared" si="99"/>
        <v>18280717</v>
      </c>
      <c r="H109" s="24">
        <f t="shared" si="99"/>
        <v>18280717</v>
      </c>
      <c r="I109" s="24">
        <f t="shared" si="99"/>
        <v>0</v>
      </c>
      <c r="J109" s="24">
        <f t="shared" si="99"/>
        <v>0</v>
      </c>
      <c r="K109" s="208">
        <f t="shared" si="59"/>
        <v>18280717</v>
      </c>
      <c r="L109" s="44">
        <f t="shared" si="87"/>
        <v>1</v>
      </c>
      <c r="M109" s="24">
        <f t="shared" si="99"/>
        <v>0</v>
      </c>
      <c r="N109" s="22">
        <f t="shared" si="88"/>
        <v>0</v>
      </c>
      <c r="O109" s="212">
        <f>O110</f>
        <v>0</v>
      </c>
      <c r="P109" s="23">
        <f t="shared" si="60"/>
        <v>0</v>
      </c>
      <c r="Q109" s="224">
        <f t="shared" si="77"/>
        <v>18280717</v>
      </c>
      <c r="R109" s="212">
        <f>R110</f>
        <v>18280717</v>
      </c>
      <c r="S109" s="227">
        <f t="shared" si="76"/>
        <v>0</v>
      </c>
      <c r="T109" s="208">
        <f t="shared" si="61"/>
        <v>18280717</v>
      </c>
      <c r="U109" s="222" t="e">
        <f>U110</f>
        <v>#REF!</v>
      </c>
      <c r="V109" s="47" t="e">
        <f t="shared" si="58"/>
        <v>#REF!</v>
      </c>
    </row>
    <row r="110" spans="1:23" ht="93.75">
      <c r="A110" s="396" t="s">
        <v>573</v>
      </c>
      <c r="B110" s="397"/>
      <c r="C110" s="398" t="s">
        <v>152</v>
      </c>
      <c r="D110" s="399" t="s">
        <v>0</v>
      </c>
      <c r="E110" s="399" t="s">
        <v>250</v>
      </c>
      <c r="F110" s="387">
        <f>VLOOKUP(A110,'Pa aktivitātēm'!A66:F229,6,0)</f>
        <v>0</v>
      </c>
      <c r="G110" s="412">
        <f>'Pa aktivitātēm'!G75</f>
        <v>18280717</v>
      </c>
      <c r="H110" s="412">
        <f>'Pa aktivitātēm'!I75</f>
        <v>18280717</v>
      </c>
      <c r="I110" s="412">
        <f>'Pa aktivitātēm'!J75</f>
        <v>0</v>
      </c>
      <c r="J110" s="412">
        <f>'Pa aktivitātēm'!K75</f>
        <v>0</v>
      </c>
      <c r="K110" s="413">
        <f t="shared" si="59"/>
        <v>18280717</v>
      </c>
      <c r="L110" s="414">
        <f t="shared" si="87"/>
        <v>1</v>
      </c>
      <c r="M110" s="412">
        <f>'Pa aktivitātēm'!P75</f>
        <v>0</v>
      </c>
      <c r="N110" s="390">
        <f t="shared" si="88"/>
        <v>0</v>
      </c>
      <c r="O110" s="415">
        <f>'Pa aktivitātēm'!U75</f>
        <v>0</v>
      </c>
      <c r="P110" s="392">
        <f t="shared" si="60"/>
        <v>0</v>
      </c>
      <c r="Q110" s="393">
        <f t="shared" si="77"/>
        <v>18280717</v>
      </c>
      <c r="R110" s="394">
        <f>K110-O110</f>
        <v>18280717</v>
      </c>
      <c r="S110" s="416">
        <f>R110-Q110</f>
        <v>0</v>
      </c>
      <c r="T110" s="413">
        <f t="shared" si="61"/>
        <v>18280717</v>
      </c>
      <c r="U110" s="417" t="e">
        <f>Akt_apakšakt_pēcuzraudzība!#REF!</f>
        <v>#REF!</v>
      </c>
      <c r="V110" s="361" t="e">
        <f t="shared" si="58"/>
        <v>#REF!</v>
      </c>
      <c r="W110" s="418"/>
    </row>
    <row r="111" spans="1:23" ht="105">
      <c r="A111" s="106" t="s">
        <v>479</v>
      </c>
      <c r="B111" s="303"/>
      <c r="C111" s="93" t="s">
        <v>581</v>
      </c>
      <c r="D111" s="94" t="s">
        <v>254</v>
      </c>
      <c r="E111" s="94" t="s">
        <v>1</v>
      </c>
      <c r="F111" s="94" t="s">
        <v>1</v>
      </c>
      <c r="G111" s="34">
        <f>G114+G115+G117+G118+G119+G122+G123+G126+G127+G128+G129+G132+G146+G147+G148+G150+G152+G153+G154+G155+G158</f>
        <v>548766248</v>
      </c>
      <c r="H111" s="34">
        <f t="shared" ref="H111:O111" si="100">H114+H115+H117+H118+H119+H122+H123+H126+H127+H128+H129+H132+H146+H147+H148+H150+H152+H153+H154+H155+H158</f>
        <v>548766248</v>
      </c>
      <c r="I111" s="34">
        <f t="shared" si="100"/>
        <v>137160121</v>
      </c>
      <c r="J111" s="34">
        <f t="shared" si="100"/>
        <v>137160121</v>
      </c>
      <c r="K111" s="34">
        <f t="shared" si="100"/>
        <v>685926369</v>
      </c>
      <c r="L111" s="34">
        <f t="shared" si="100"/>
        <v>6255695.1329007903</v>
      </c>
      <c r="M111" s="34">
        <f t="shared" si="100"/>
        <v>0</v>
      </c>
      <c r="N111" s="33">
        <f t="shared" si="88"/>
        <v>0</v>
      </c>
      <c r="O111" s="34">
        <f t="shared" si="100"/>
        <v>0</v>
      </c>
      <c r="P111" s="33">
        <f t="shared" si="60"/>
        <v>0</v>
      </c>
      <c r="Q111" s="210">
        <f>Q114+Q115+Q117+Q118+Q119+Q122+Q123+Q124+Q126+Q127+Q128+Q131+Q129+Q132+Q135+Q137+Q138+Q139+Q141+Q142+Q146+Q147+Q148+Q150+Q152+Q153+Q154+Q155+Q158</f>
        <v>335403784</v>
      </c>
      <c r="R111" s="210">
        <f t="shared" ref="R111:S111" si="101">R114+R115+R117+R118+R119+R122+R123+R124+R126+R127+R128+R131+R129+R132+R135+R137+R138+R139+R141+R142+R146+R147+R148+R150+R152+R153+R154+R155+R158</f>
        <v>623369632</v>
      </c>
      <c r="S111" s="210">
        <f t="shared" si="101"/>
        <v>287965848</v>
      </c>
      <c r="T111" s="210">
        <f>Q111+S111</f>
        <v>623369632</v>
      </c>
      <c r="U111" s="34" t="e">
        <f t="shared" ref="U111" si="102">U114+U115+U117+U118+U119+U122+U123+U126+U127+U128+U129+U132+U146+U147+U148+U150+U152+U153+U154+U155+U158</f>
        <v>#REF!</v>
      </c>
      <c r="V111" s="34" t="e">
        <f>O111-U111</f>
        <v>#REF!</v>
      </c>
    </row>
    <row r="112" spans="1:23" ht="56.25" hidden="1">
      <c r="A112" s="88" t="s">
        <v>292</v>
      </c>
      <c r="B112" s="89"/>
      <c r="C112" s="90" t="s">
        <v>153</v>
      </c>
      <c r="D112" s="91"/>
      <c r="E112" s="91"/>
      <c r="F112" s="97" t="e">
        <f>VLOOKUP(A112,'Pa aktivitātēm'!A68:F231,6,0)</f>
        <v>#N/A</v>
      </c>
      <c r="G112" s="27">
        <f>G113+G120</f>
        <v>451884038</v>
      </c>
      <c r="H112" s="27">
        <f t="shared" ref="H112:M112" si="103">H113+H120</f>
        <v>451884038</v>
      </c>
      <c r="I112" s="27">
        <f t="shared" si="103"/>
        <v>63326803</v>
      </c>
      <c r="J112" s="27">
        <v>65526803</v>
      </c>
      <c r="K112" s="208">
        <f t="shared" si="59"/>
        <v>517410841</v>
      </c>
      <c r="L112" s="44">
        <f t="shared" si="87"/>
        <v>1.1450080053502576</v>
      </c>
      <c r="M112" s="27">
        <f t="shared" si="103"/>
        <v>0</v>
      </c>
      <c r="N112" s="22">
        <f t="shared" si="88"/>
        <v>0</v>
      </c>
      <c r="O112" s="211">
        <f>O113+O120</f>
        <v>0</v>
      </c>
      <c r="P112" s="22">
        <f t="shared" si="60"/>
        <v>0</v>
      </c>
      <c r="Q112" s="223">
        <f t="shared" ref="Q112:U112" si="104">Q113+Q120</f>
        <v>451884038</v>
      </c>
      <c r="R112" s="211">
        <f t="shared" si="104"/>
        <v>515210841</v>
      </c>
      <c r="S112" s="227">
        <f t="shared" ref="S112:S151" si="105">R112-Q112</f>
        <v>63326803</v>
      </c>
      <c r="T112" s="208">
        <f t="shared" si="61"/>
        <v>515210841</v>
      </c>
      <c r="U112" s="221" t="e">
        <f t="shared" si="104"/>
        <v>#REF!</v>
      </c>
      <c r="V112" s="47" t="e">
        <f t="shared" si="58"/>
        <v>#REF!</v>
      </c>
    </row>
    <row r="113" spans="1:22" ht="75" hidden="1">
      <c r="A113" s="88" t="s">
        <v>30</v>
      </c>
      <c r="B113" s="89"/>
      <c r="C113" s="90" t="s">
        <v>154</v>
      </c>
      <c r="D113" s="91" t="s">
        <v>254</v>
      </c>
      <c r="E113" s="91" t="s">
        <v>244</v>
      </c>
      <c r="F113" s="97" t="e">
        <f>VLOOKUP(A113,'Pa aktivitātēm'!A69:F232,6,0)</f>
        <v>#N/A</v>
      </c>
      <c r="G113" s="27">
        <f>G114+G115+G116</f>
        <v>198868667</v>
      </c>
      <c r="H113" s="27">
        <f>H114+H115+H116</f>
        <v>198868667</v>
      </c>
      <c r="I113" s="27">
        <f t="shared" ref="I113:M113" si="106">I114+I115+I116</f>
        <v>0</v>
      </c>
      <c r="J113" s="27">
        <v>0</v>
      </c>
      <c r="K113" s="208">
        <f t="shared" si="59"/>
        <v>198868667</v>
      </c>
      <c r="L113" s="44">
        <f t="shared" si="87"/>
        <v>1</v>
      </c>
      <c r="M113" s="27">
        <f t="shared" si="106"/>
        <v>0</v>
      </c>
      <c r="N113" s="22">
        <f t="shared" si="88"/>
        <v>0</v>
      </c>
      <c r="O113" s="211">
        <f>SUM(O114,O115,O116)</f>
        <v>0</v>
      </c>
      <c r="P113" s="22">
        <f t="shared" si="60"/>
        <v>0</v>
      </c>
      <c r="Q113" s="223">
        <f t="shared" ref="Q113:U113" si="107">SUM(Q114,Q115,Q116)</f>
        <v>198868667</v>
      </c>
      <c r="R113" s="211">
        <f t="shared" si="107"/>
        <v>198868667</v>
      </c>
      <c r="S113" s="227">
        <f t="shared" si="105"/>
        <v>0</v>
      </c>
      <c r="T113" s="208">
        <f t="shared" si="61"/>
        <v>198868667</v>
      </c>
      <c r="U113" s="221" t="e">
        <f t="shared" si="107"/>
        <v>#REF!</v>
      </c>
      <c r="V113" s="47" t="e">
        <f t="shared" si="58"/>
        <v>#REF!</v>
      </c>
    </row>
    <row r="114" spans="1:22" ht="56.25">
      <c r="A114" s="421" t="s">
        <v>449</v>
      </c>
      <c r="B114" s="422"/>
      <c r="C114" s="423" t="s">
        <v>155</v>
      </c>
      <c r="D114" s="424" t="s">
        <v>254</v>
      </c>
      <c r="E114" s="424" t="s">
        <v>244</v>
      </c>
      <c r="F114" s="424">
        <f>VLOOKUP(A114,'Pa aktivitātēm'!A70:F233,6,0)</f>
        <v>0</v>
      </c>
      <c r="G114" s="440">
        <f>'Pa aktivitātēm'!G77</f>
        <v>61902422</v>
      </c>
      <c r="H114" s="440">
        <f>'Pa aktivitātēm'!I77</f>
        <v>61902422</v>
      </c>
      <c r="I114" s="440">
        <f>'Pa aktivitātēm'!J77</f>
        <v>0</v>
      </c>
      <c r="J114" s="440">
        <f>'Pa aktivitātēm'!K77</f>
        <v>0</v>
      </c>
      <c r="K114" s="419">
        <f t="shared" si="59"/>
        <v>61902422</v>
      </c>
      <c r="L114" s="426">
        <f t="shared" si="87"/>
        <v>1</v>
      </c>
      <c r="M114" s="440">
        <f>'Pa aktivitātēm'!P77</f>
        <v>0</v>
      </c>
      <c r="N114" s="427">
        <f t="shared" si="88"/>
        <v>0</v>
      </c>
      <c r="O114" s="439">
        <f>'Pa aktivitātēm'!U77</f>
        <v>0</v>
      </c>
      <c r="P114" s="427">
        <f t="shared" si="60"/>
        <v>0</v>
      </c>
      <c r="Q114" s="429">
        <f>H114-O114</f>
        <v>61902422</v>
      </c>
      <c r="R114" s="429">
        <f t="shared" ref="R114:R119" si="108">K114-O114</f>
        <v>61902422</v>
      </c>
      <c r="S114" s="430">
        <f t="shared" si="105"/>
        <v>0</v>
      </c>
      <c r="T114" s="419">
        <f t="shared" si="61"/>
        <v>61902422</v>
      </c>
      <c r="U114" s="430" t="e">
        <f>Akt_apakšakt_pēcuzraudzība!#REF!</f>
        <v>#REF!</v>
      </c>
      <c r="V114" s="431" t="e">
        <f t="shared" si="58"/>
        <v>#REF!</v>
      </c>
    </row>
    <row r="115" spans="1:22" ht="131.25">
      <c r="A115" s="421" t="s">
        <v>450</v>
      </c>
      <c r="B115" s="422"/>
      <c r="C115" s="423" t="s">
        <v>156</v>
      </c>
      <c r="D115" s="424" t="s">
        <v>254</v>
      </c>
      <c r="E115" s="424" t="s">
        <v>244</v>
      </c>
      <c r="F115" s="424">
        <f>VLOOKUP(A115,'Pa aktivitātēm'!A71:F234,6,0)</f>
        <v>0</v>
      </c>
      <c r="G115" s="440">
        <f>'Pa aktivitātēm'!G78</f>
        <v>6250097</v>
      </c>
      <c r="H115" s="440">
        <f>'Pa aktivitātēm'!I78</f>
        <v>6250097</v>
      </c>
      <c r="I115" s="440">
        <f>'Pa aktivitātēm'!J78</f>
        <v>0</v>
      </c>
      <c r="J115" s="440">
        <f>'Pa aktivitātēm'!K78</f>
        <v>0</v>
      </c>
      <c r="K115" s="419">
        <f t="shared" si="59"/>
        <v>6250097</v>
      </c>
      <c r="L115" s="426">
        <f t="shared" si="87"/>
        <v>1</v>
      </c>
      <c r="M115" s="440">
        <f>'Pa aktivitātēm'!P78</f>
        <v>0</v>
      </c>
      <c r="N115" s="427">
        <f t="shared" si="88"/>
        <v>0</v>
      </c>
      <c r="O115" s="439">
        <f>'Pa aktivitātēm'!U78</f>
        <v>0</v>
      </c>
      <c r="P115" s="427">
        <f t="shared" si="60"/>
        <v>0</v>
      </c>
      <c r="Q115" s="429">
        <f t="shared" ref="Q115:Q157" si="109">H115-O115</f>
        <v>6250097</v>
      </c>
      <c r="R115" s="429">
        <f t="shared" si="108"/>
        <v>6250097</v>
      </c>
      <c r="S115" s="430">
        <f t="shared" si="105"/>
        <v>0</v>
      </c>
      <c r="T115" s="419">
        <f t="shared" si="61"/>
        <v>6250097</v>
      </c>
      <c r="U115" s="430" t="e">
        <f>Akt_apakšakt_pēcuzraudzība!#REF!</f>
        <v>#REF!</v>
      </c>
      <c r="V115" s="431" t="e">
        <f t="shared" si="58"/>
        <v>#REF!</v>
      </c>
    </row>
    <row r="116" spans="1:22" ht="93.75" hidden="1">
      <c r="A116" s="421" t="s">
        <v>521</v>
      </c>
      <c r="B116" s="422"/>
      <c r="C116" s="423" t="s">
        <v>522</v>
      </c>
      <c r="D116" s="424" t="s">
        <v>254</v>
      </c>
      <c r="E116" s="424" t="s">
        <v>244</v>
      </c>
      <c r="F116" s="424" t="e">
        <f>VLOOKUP(A116,'Pa aktivitātēm'!A72:F235,6,0)</f>
        <v>#N/A</v>
      </c>
      <c r="G116" s="425">
        <f>G117+G118+G119</f>
        <v>130716148</v>
      </c>
      <c r="H116" s="425">
        <f>H117+H118+H119</f>
        <v>130716148</v>
      </c>
      <c r="I116" s="425">
        <f>I117+I118+I119</f>
        <v>0</v>
      </c>
      <c r="J116" s="425">
        <f>J117+J118+J119</f>
        <v>0</v>
      </c>
      <c r="K116" s="419">
        <f t="shared" si="59"/>
        <v>130716148</v>
      </c>
      <c r="L116" s="426">
        <f t="shared" si="87"/>
        <v>1</v>
      </c>
      <c r="M116" s="425">
        <f>M117+M118+M119</f>
        <v>0</v>
      </c>
      <c r="N116" s="427">
        <f t="shared" si="88"/>
        <v>0</v>
      </c>
      <c r="O116" s="439">
        <f>SUM(O117:O119)</f>
        <v>0</v>
      </c>
      <c r="P116" s="427">
        <f t="shared" si="60"/>
        <v>0</v>
      </c>
      <c r="Q116" s="429">
        <f t="shared" si="109"/>
        <v>130716148</v>
      </c>
      <c r="R116" s="429">
        <f t="shared" si="108"/>
        <v>130716148</v>
      </c>
      <c r="S116" s="430">
        <f t="shared" si="105"/>
        <v>0</v>
      </c>
      <c r="T116" s="419">
        <f t="shared" si="61"/>
        <v>130716148</v>
      </c>
      <c r="U116" s="430" t="e">
        <f>Akt_apakšakt_pēcuzraudzība!#REF!</f>
        <v>#REF!</v>
      </c>
      <c r="V116" s="431" t="e">
        <f t="shared" si="58"/>
        <v>#REF!</v>
      </c>
    </row>
    <row r="117" spans="1:22" ht="75">
      <c r="A117" s="421" t="s">
        <v>451</v>
      </c>
      <c r="B117" s="422"/>
      <c r="C117" s="423" t="s">
        <v>395</v>
      </c>
      <c r="D117" s="424" t="s">
        <v>29</v>
      </c>
      <c r="E117" s="424" t="s">
        <v>244</v>
      </c>
      <c r="F117" s="424">
        <f>VLOOKUP(A117,'Pa aktivitātēm'!A73:F236,6,0)</f>
        <v>5</v>
      </c>
      <c r="G117" s="440">
        <f>'Pa aktivitātēm'!G79</f>
        <v>103886124</v>
      </c>
      <c r="H117" s="440">
        <f>'Pa aktivitātēm'!I79</f>
        <v>103886124</v>
      </c>
      <c r="I117" s="440">
        <f>'Pa aktivitātēm'!J79</f>
        <v>0</v>
      </c>
      <c r="J117" s="440">
        <f>'Pa aktivitātēm'!K79</f>
        <v>0</v>
      </c>
      <c r="K117" s="419">
        <f t="shared" si="59"/>
        <v>103886124</v>
      </c>
      <c r="L117" s="426">
        <f t="shared" si="87"/>
        <v>1</v>
      </c>
      <c r="M117" s="440">
        <f>'Pa aktivitātēm'!P79</f>
        <v>0</v>
      </c>
      <c r="N117" s="427">
        <f t="shared" si="88"/>
        <v>0</v>
      </c>
      <c r="O117" s="439">
        <f>'Pa aktivitātēm'!U79</f>
        <v>0</v>
      </c>
      <c r="P117" s="427">
        <f t="shared" si="60"/>
        <v>0</v>
      </c>
      <c r="Q117" s="429">
        <f t="shared" si="109"/>
        <v>103886124</v>
      </c>
      <c r="R117" s="429">
        <f t="shared" si="108"/>
        <v>103886124</v>
      </c>
      <c r="S117" s="430">
        <f t="shared" si="105"/>
        <v>0</v>
      </c>
      <c r="T117" s="419">
        <f t="shared" si="61"/>
        <v>103886124</v>
      </c>
      <c r="U117" s="430" t="e">
        <f>Akt_apakšakt_pēcuzraudzība!#REF!</f>
        <v>#REF!</v>
      </c>
      <c r="V117" s="431" t="e">
        <f t="shared" si="58"/>
        <v>#REF!</v>
      </c>
    </row>
    <row r="118" spans="1:22" ht="131.25">
      <c r="A118" s="421" t="s">
        <v>31</v>
      </c>
      <c r="B118" s="422"/>
      <c r="C118" s="423" t="s">
        <v>157</v>
      </c>
      <c r="D118" s="424" t="s">
        <v>254</v>
      </c>
      <c r="E118" s="424" t="s">
        <v>244</v>
      </c>
      <c r="F118" s="424">
        <f>VLOOKUP(A118,'Pa aktivitātēm'!A74:F237,6,0)</f>
        <v>5</v>
      </c>
      <c r="G118" s="440">
        <f>'Pa aktivitātēm'!G80</f>
        <v>14960591</v>
      </c>
      <c r="H118" s="440">
        <f>'Pa aktivitātēm'!I80</f>
        <v>14960591</v>
      </c>
      <c r="I118" s="440">
        <f>'Pa aktivitātēm'!J80</f>
        <v>0</v>
      </c>
      <c r="J118" s="440">
        <f>'Pa aktivitātēm'!K80</f>
        <v>0</v>
      </c>
      <c r="K118" s="419">
        <f t="shared" si="59"/>
        <v>14960591</v>
      </c>
      <c r="L118" s="426">
        <f t="shared" si="87"/>
        <v>1</v>
      </c>
      <c r="M118" s="440">
        <f>'Pa aktivitātēm'!P80</f>
        <v>0</v>
      </c>
      <c r="N118" s="427">
        <f t="shared" si="88"/>
        <v>0</v>
      </c>
      <c r="O118" s="439">
        <f>'Pa aktivitātēm'!U80</f>
        <v>0</v>
      </c>
      <c r="P118" s="427">
        <f t="shared" si="60"/>
        <v>0</v>
      </c>
      <c r="Q118" s="429">
        <f t="shared" si="109"/>
        <v>14960591</v>
      </c>
      <c r="R118" s="429">
        <f t="shared" si="108"/>
        <v>14960591</v>
      </c>
      <c r="S118" s="430">
        <f t="shared" si="105"/>
        <v>0</v>
      </c>
      <c r="T118" s="419">
        <f t="shared" si="61"/>
        <v>14960591</v>
      </c>
      <c r="U118" s="430" t="e">
        <f>Akt_apakšakt_pēcuzraudzība!#REF!</f>
        <v>#REF!</v>
      </c>
      <c r="V118" s="431" t="e">
        <f t="shared" si="58"/>
        <v>#REF!</v>
      </c>
    </row>
    <row r="119" spans="1:22" ht="112.5">
      <c r="A119" s="421" t="s">
        <v>589</v>
      </c>
      <c r="B119" s="422"/>
      <c r="C119" s="423" t="s">
        <v>590</v>
      </c>
      <c r="D119" s="424" t="s">
        <v>254</v>
      </c>
      <c r="E119" s="424" t="s">
        <v>244</v>
      </c>
      <c r="F119" s="424">
        <f>VLOOKUP(A119,'Pa aktivitātēm'!A75:F238,6,0)</f>
        <v>5</v>
      </c>
      <c r="G119" s="440">
        <f>'Pa aktivitātēm'!G81</f>
        <v>11869433</v>
      </c>
      <c r="H119" s="440">
        <f>'Pa aktivitātēm'!I81</f>
        <v>11869433</v>
      </c>
      <c r="I119" s="440">
        <f>'Pa aktivitātēm'!J81</f>
        <v>0</v>
      </c>
      <c r="J119" s="440">
        <f>'Pa aktivitātēm'!K81</f>
        <v>0</v>
      </c>
      <c r="K119" s="419">
        <f t="shared" si="59"/>
        <v>11869433</v>
      </c>
      <c r="L119" s="426">
        <f t="shared" si="87"/>
        <v>1</v>
      </c>
      <c r="M119" s="440">
        <f>'Pa aktivitātēm'!P81</f>
        <v>0</v>
      </c>
      <c r="N119" s="427">
        <f t="shared" si="88"/>
        <v>0</v>
      </c>
      <c r="O119" s="439">
        <f>'Pa aktivitātēm'!U81</f>
        <v>0</v>
      </c>
      <c r="P119" s="427">
        <f t="shared" si="60"/>
        <v>0</v>
      </c>
      <c r="Q119" s="429">
        <f t="shared" si="109"/>
        <v>11869433</v>
      </c>
      <c r="R119" s="429">
        <f t="shared" si="108"/>
        <v>11869433</v>
      </c>
      <c r="S119" s="430">
        <f t="shared" si="105"/>
        <v>0</v>
      </c>
      <c r="T119" s="419">
        <f t="shared" si="61"/>
        <v>11869433</v>
      </c>
      <c r="U119" s="430" t="e">
        <f>Akt_apakšakt_pēcuzraudzība!#REF!</f>
        <v>#REF!</v>
      </c>
      <c r="V119" s="431" t="e">
        <f t="shared" si="58"/>
        <v>#REF!</v>
      </c>
    </row>
    <row r="120" spans="1:22" ht="56.25" hidden="1">
      <c r="A120" s="88" t="s">
        <v>32</v>
      </c>
      <c r="B120" s="89"/>
      <c r="C120" s="90" t="s">
        <v>158</v>
      </c>
      <c r="D120" s="91" t="s">
        <v>254</v>
      </c>
      <c r="E120" s="91" t="s">
        <v>246</v>
      </c>
      <c r="F120" s="97" t="e">
        <f>VLOOKUP(A120,'Pa aktivitātēm'!A76:F239,6,0)</f>
        <v>#N/A</v>
      </c>
      <c r="G120" s="27">
        <f>G121+G125+G130+G132</f>
        <v>253015371</v>
      </c>
      <c r="H120" s="27">
        <f t="shared" ref="H120:M120" si="110">H121+H125+H130+H132</f>
        <v>253015371</v>
      </c>
      <c r="I120" s="27">
        <f t="shared" si="110"/>
        <v>63326803</v>
      </c>
      <c r="J120" s="27">
        <f t="shared" ref="J120" si="111">J121+J125+J130+J132</f>
        <v>63326803</v>
      </c>
      <c r="K120" s="208">
        <f t="shared" si="59"/>
        <v>316342174</v>
      </c>
      <c r="L120" s="44">
        <f t="shared" si="87"/>
        <v>1.2502883629153108</v>
      </c>
      <c r="M120" s="27">
        <f t="shared" si="110"/>
        <v>0</v>
      </c>
      <c r="N120" s="22">
        <f t="shared" si="88"/>
        <v>0</v>
      </c>
      <c r="O120" s="211">
        <f>O121+O125+O130+O132</f>
        <v>0</v>
      </c>
      <c r="P120" s="22">
        <f t="shared" si="60"/>
        <v>0</v>
      </c>
      <c r="Q120" s="224">
        <f t="shared" si="109"/>
        <v>253015371</v>
      </c>
      <c r="R120" s="211">
        <f t="shared" ref="R120:U120" si="112">R121+R125+R130+R132</f>
        <v>316342174</v>
      </c>
      <c r="S120" s="227">
        <f t="shared" si="105"/>
        <v>63326803</v>
      </c>
      <c r="T120" s="208">
        <f t="shared" si="61"/>
        <v>316342174</v>
      </c>
      <c r="U120" s="221" t="e">
        <f t="shared" si="112"/>
        <v>#REF!</v>
      </c>
      <c r="V120" s="47" t="e">
        <f t="shared" si="58"/>
        <v>#REF!</v>
      </c>
    </row>
    <row r="121" spans="1:22" ht="93.75" hidden="1">
      <c r="A121" s="102" t="s">
        <v>523</v>
      </c>
      <c r="B121" s="302"/>
      <c r="C121" s="103" t="s">
        <v>524</v>
      </c>
      <c r="D121" s="104" t="s">
        <v>254</v>
      </c>
      <c r="E121" s="104" t="s">
        <v>246</v>
      </c>
      <c r="F121" s="97" t="e">
        <f>VLOOKUP(A121,'Pa aktivitātēm'!A77:F240,6,0)</f>
        <v>#N/A</v>
      </c>
      <c r="G121" s="48">
        <f>G122+G123+G124</f>
        <v>55861590</v>
      </c>
      <c r="H121" s="48">
        <f t="shared" ref="H121:M121" si="113">H122+H123+H124</f>
        <v>55861590</v>
      </c>
      <c r="I121" s="48">
        <f t="shared" si="113"/>
        <v>0</v>
      </c>
      <c r="J121" s="48">
        <f t="shared" ref="J121" si="114">J122+J123+J124</f>
        <v>0</v>
      </c>
      <c r="K121" s="208">
        <f t="shared" si="59"/>
        <v>55861590</v>
      </c>
      <c r="L121" s="105">
        <f t="shared" si="87"/>
        <v>1</v>
      </c>
      <c r="M121" s="48">
        <f t="shared" si="113"/>
        <v>0</v>
      </c>
      <c r="N121" s="31">
        <f t="shared" si="88"/>
        <v>0</v>
      </c>
      <c r="O121" s="216">
        <f>O122+O123+O124</f>
        <v>0</v>
      </c>
      <c r="P121" s="26">
        <f t="shared" si="60"/>
        <v>0</v>
      </c>
      <c r="Q121" s="224">
        <f t="shared" si="109"/>
        <v>55861590</v>
      </c>
      <c r="R121" s="226">
        <f t="shared" ref="R121:R132" si="115">K121-O121</f>
        <v>55861590</v>
      </c>
      <c r="S121" s="227">
        <f t="shared" si="105"/>
        <v>0</v>
      </c>
      <c r="T121" s="208">
        <f t="shared" si="61"/>
        <v>55861590</v>
      </c>
      <c r="U121" s="220" t="e">
        <f>Akt_apakšakt_pēcuzraudzība!#REF!</f>
        <v>#REF!</v>
      </c>
      <c r="V121" s="47" t="e">
        <f t="shared" si="58"/>
        <v>#REF!</v>
      </c>
    </row>
    <row r="122" spans="1:22" ht="56.25">
      <c r="A122" s="362" t="s">
        <v>406</v>
      </c>
      <c r="B122" s="331"/>
      <c r="C122" s="363" t="s">
        <v>159</v>
      </c>
      <c r="D122" s="332" t="s">
        <v>254</v>
      </c>
      <c r="E122" s="332" t="s">
        <v>246</v>
      </c>
      <c r="F122" s="332" t="str">
        <f>VLOOKUP(A122,'Pa aktivitātēm'!A78:F241,6,0)</f>
        <v>3/5</v>
      </c>
      <c r="G122" s="364">
        <f>'Pa aktivitātēm'!G82</f>
        <v>53178020</v>
      </c>
      <c r="H122" s="364">
        <f>'Pa aktivitātēm'!I82</f>
        <v>53178020</v>
      </c>
      <c r="I122" s="364">
        <f>'Pa aktivitātēm'!J82</f>
        <v>0</v>
      </c>
      <c r="J122" s="364">
        <f>'Pa aktivitātēm'!K82</f>
        <v>0</v>
      </c>
      <c r="K122" s="365">
        <f t="shared" si="59"/>
        <v>53178020</v>
      </c>
      <c r="L122" s="366">
        <f t="shared" si="87"/>
        <v>1</v>
      </c>
      <c r="M122" s="364">
        <f>'Pa aktivitātēm'!P82</f>
        <v>0</v>
      </c>
      <c r="N122" s="367">
        <f t="shared" si="88"/>
        <v>0</v>
      </c>
      <c r="O122" s="368">
        <f>'Pa aktivitātēm'!U82</f>
        <v>0</v>
      </c>
      <c r="P122" s="367">
        <f t="shared" si="60"/>
        <v>0</v>
      </c>
      <c r="Q122" s="369">
        <f t="shared" si="109"/>
        <v>53178020</v>
      </c>
      <c r="R122" s="369">
        <f t="shared" si="115"/>
        <v>53178020</v>
      </c>
      <c r="S122" s="370">
        <f t="shared" si="105"/>
        <v>0</v>
      </c>
      <c r="T122" s="365">
        <f t="shared" si="61"/>
        <v>53178020</v>
      </c>
      <c r="U122" s="370" t="e">
        <f>Akt_apakšakt_pēcuzraudzība!#REF!</f>
        <v>#REF!</v>
      </c>
      <c r="V122" s="322" t="e">
        <f t="shared" si="58"/>
        <v>#REF!</v>
      </c>
    </row>
    <row r="123" spans="1:22" ht="75">
      <c r="A123" s="362" t="s">
        <v>398</v>
      </c>
      <c r="B123" s="331" t="s">
        <v>625</v>
      </c>
      <c r="C123" s="363" t="s">
        <v>160</v>
      </c>
      <c r="D123" s="332" t="s">
        <v>254</v>
      </c>
      <c r="E123" s="332" t="s">
        <v>246</v>
      </c>
      <c r="F123" s="332">
        <f>VLOOKUP(A123,'Pa aktivitātēm'!A79:F242,6,0)</f>
        <v>0</v>
      </c>
      <c r="G123" s="364">
        <f>'Pa aktivitātēm'!G83</f>
        <v>2683570</v>
      </c>
      <c r="H123" s="364">
        <f>'Pa aktivitātēm'!I83</f>
        <v>2683570</v>
      </c>
      <c r="I123" s="364">
        <f>'Pa aktivitātēm'!J83</f>
        <v>0</v>
      </c>
      <c r="J123" s="364">
        <f>'Pa aktivitātēm'!K83</f>
        <v>0</v>
      </c>
      <c r="K123" s="365">
        <f t="shared" si="59"/>
        <v>2683570</v>
      </c>
      <c r="L123" s="366">
        <f t="shared" si="87"/>
        <v>1</v>
      </c>
      <c r="M123" s="364">
        <f>'Pa aktivitātēm'!P83</f>
        <v>0</v>
      </c>
      <c r="N123" s="367">
        <f t="shared" si="88"/>
        <v>0</v>
      </c>
      <c r="O123" s="368">
        <f>'Pa aktivitātēm'!U83</f>
        <v>0</v>
      </c>
      <c r="P123" s="367">
        <f t="shared" si="60"/>
        <v>0</v>
      </c>
      <c r="Q123" s="369">
        <f t="shared" si="109"/>
        <v>2683570</v>
      </c>
      <c r="R123" s="369">
        <f t="shared" si="115"/>
        <v>2683570</v>
      </c>
      <c r="S123" s="370">
        <f t="shared" si="105"/>
        <v>0</v>
      </c>
      <c r="T123" s="365">
        <f t="shared" si="61"/>
        <v>2683570</v>
      </c>
      <c r="U123" s="370" t="e">
        <f>Akt_apakšakt_pēcuzraudzība!#REF!</f>
        <v>#REF!</v>
      </c>
      <c r="V123" s="322" t="e">
        <f t="shared" si="58"/>
        <v>#REF!</v>
      </c>
    </row>
    <row r="124" spans="1:22" ht="75" hidden="1">
      <c r="A124" s="362" t="s">
        <v>33</v>
      </c>
      <c r="B124" s="331"/>
      <c r="C124" s="363" t="s">
        <v>161</v>
      </c>
      <c r="D124" s="332" t="s">
        <v>254</v>
      </c>
      <c r="E124" s="332" t="s">
        <v>246</v>
      </c>
      <c r="F124" s="332" t="e">
        <f>VLOOKUP(A124,'Pa aktivitātēm'!A80:F243,6,0)</f>
        <v>#N/A</v>
      </c>
      <c r="G124" s="364">
        <f>'Pa aktivitātēm'!G84</f>
        <v>0</v>
      </c>
      <c r="H124" s="364">
        <f>'Pa aktivitātēm'!I84</f>
        <v>0</v>
      </c>
      <c r="I124" s="364">
        <f>'Pa aktivitātēm'!J84</f>
        <v>0</v>
      </c>
      <c r="J124" s="364">
        <f>'Pa aktivitātēm'!K84</f>
        <v>0</v>
      </c>
      <c r="K124" s="365">
        <f t="shared" si="59"/>
        <v>0</v>
      </c>
      <c r="L124" s="366">
        <v>0</v>
      </c>
      <c r="M124" s="364">
        <f>'Pa aktivitātēm'!P84</f>
        <v>0</v>
      </c>
      <c r="N124" s="367">
        <v>0</v>
      </c>
      <c r="O124" s="368">
        <f>'Pa aktivitātēm'!U84</f>
        <v>0</v>
      </c>
      <c r="P124" s="367">
        <f t="shared" si="60"/>
        <v>0</v>
      </c>
      <c r="Q124" s="369">
        <f t="shared" si="109"/>
        <v>0</v>
      </c>
      <c r="R124" s="369">
        <f t="shared" si="115"/>
        <v>0</v>
      </c>
      <c r="S124" s="370">
        <f t="shared" si="105"/>
        <v>0</v>
      </c>
      <c r="T124" s="365">
        <f t="shared" si="61"/>
        <v>0</v>
      </c>
      <c r="U124" s="370" t="e">
        <f>Akt_apakšakt_pēcuzraudzība!#REF!</f>
        <v>#REF!</v>
      </c>
      <c r="V124" s="322" t="e">
        <f t="shared" si="58"/>
        <v>#REF!</v>
      </c>
    </row>
    <row r="125" spans="1:22" ht="75" hidden="1">
      <c r="A125" s="362" t="s">
        <v>525</v>
      </c>
      <c r="B125" s="331"/>
      <c r="C125" s="363" t="s">
        <v>526</v>
      </c>
      <c r="D125" s="332" t="s">
        <v>254</v>
      </c>
      <c r="E125" s="332" t="s">
        <v>246</v>
      </c>
      <c r="F125" s="332" t="e">
        <f>VLOOKUP(A125,'Pa aktivitātēm'!A81:F244,6,0)</f>
        <v>#N/A</v>
      </c>
      <c r="G125" s="371">
        <f>G126+G127+G128+G129</f>
        <v>46183628</v>
      </c>
      <c r="H125" s="371">
        <f t="shared" ref="H125:M125" si="116">H126+H127+H128+H129</f>
        <v>46183628</v>
      </c>
      <c r="I125" s="371">
        <f t="shared" si="116"/>
        <v>0</v>
      </c>
      <c r="J125" s="371">
        <f t="shared" ref="J125" si="117">J126+J127+J128+J129</f>
        <v>0</v>
      </c>
      <c r="K125" s="365">
        <f t="shared" si="59"/>
        <v>46183628</v>
      </c>
      <c r="L125" s="366">
        <f>K125/H125</f>
        <v>1</v>
      </c>
      <c r="M125" s="371">
        <f t="shared" si="116"/>
        <v>0</v>
      </c>
      <c r="N125" s="367">
        <f>M125/H125</f>
        <v>0</v>
      </c>
      <c r="O125" s="372">
        <f>O126+O127+O128+O129</f>
        <v>0</v>
      </c>
      <c r="P125" s="367">
        <f t="shared" si="60"/>
        <v>0</v>
      </c>
      <c r="Q125" s="369">
        <f t="shared" si="109"/>
        <v>46183628</v>
      </c>
      <c r="R125" s="369">
        <f t="shared" si="115"/>
        <v>46183628</v>
      </c>
      <c r="S125" s="370">
        <f t="shared" si="105"/>
        <v>0</v>
      </c>
      <c r="T125" s="365">
        <f t="shared" si="61"/>
        <v>46183628</v>
      </c>
      <c r="U125" s="370" t="e">
        <f>Akt_apakšakt_pēcuzraudzība!#REF!</f>
        <v>#REF!</v>
      </c>
      <c r="V125" s="322" t="e">
        <f t="shared" si="58"/>
        <v>#REF!</v>
      </c>
    </row>
    <row r="126" spans="1:22" ht="75">
      <c r="A126" s="362" t="s">
        <v>452</v>
      </c>
      <c r="B126" s="331" t="s">
        <v>441</v>
      </c>
      <c r="C126" s="363" t="s">
        <v>162</v>
      </c>
      <c r="D126" s="332" t="s">
        <v>254</v>
      </c>
      <c r="E126" s="332" t="s">
        <v>246</v>
      </c>
      <c r="F126" s="332">
        <f>VLOOKUP(A126,'Pa aktivitātēm'!A82:F245,6,0)</f>
        <v>0</v>
      </c>
      <c r="G126" s="364">
        <f>'Pa aktivitātēm'!G85</f>
        <v>7176611</v>
      </c>
      <c r="H126" s="364">
        <f>'Pa aktivitātēm'!I85</f>
        <v>7176611</v>
      </c>
      <c r="I126" s="364">
        <f>'Pa aktivitātēm'!J85</f>
        <v>0</v>
      </c>
      <c r="J126" s="364">
        <f>'Pa aktivitātēm'!K85</f>
        <v>0</v>
      </c>
      <c r="K126" s="365">
        <f t="shared" si="59"/>
        <v>7176611</v>
      </c>
      <c r="L126" s="366">
        <f>K126/H126</f>
        <v>1</v>
      </c>
      <c r="M126" s="364">
        <f>'Pa aktivitātēm'!P85</f>
        <v>0</v>
      </c>
      <c r="N126" s="367">
        <f>M126/H126</f>
        <v>0</v>
      </c>
      <c r="O126" s="368">
        <f>'Pa aktivitātēm'!U85</f>
        <v>0</v>
      </c>
      <c r="P126" s="367">
        <f t="shared" si="60"/>
        <v>0</v>
      </c>
      <c r="Q126" s="369">
        <f t="shared" si="109"/>
        <v>7176611</v>
      </c>
      <c r="R126" s="369">
        <f t="shared" si="115"/>
        <v>7176611</v>
      </c>
      <c r="S126" s="370">
        <f t="shared" si="105"/>
        <v>0</v>
      </c>
      <c r="T126" s="365">
        <f t="shared" si="61"/>
        <v>7176611</v>
      </c>
      <c r="U126" s="370" t="e">
        <f>Akt_apakšakt_pēcuzraudzība!#REF!</f>
        <v>#REF!</v>
      </c>
      <c r="V126" s="322" t="e">
        <f t="shared" si="58"/>
        <v>#REF!</v>
      </c>
    </row>
    <row r="127" spans="1:22" ht="150">
      <c r="A127" s="362" t="s">
        <v>454</v>
      </c>
      <c r="B127" s="331" t="s">
        <v>441</v>
      </c>
      <c r="C127" s="363" t="s">
        <v>280</v>
      </c>
      <c r="D127" s="332" t="s">
        <v>254</v>
      </c>
      <c r="E127" s="332" t="s">
        <v>246</v>
      </c>
      <c r="F127" s="332" t="str">
        <f>VLOOKUP(A127,'Pa aktivitātēm'!A83:F246,6,0)</f>
        <v>3/5</v>
      </c>
      <c r="G127" s="364">
        <f>'Pa aktivitātēm'!G86</f>
        <v>38184326</v>
      </c>
      <c r="H127" s="364">
        <f>'Pa aktivitātēm'!I86</f>
        <v>38184326</v>
      </c>
      <c r="I127" s="364">
        <f>'Pa aktivitātēm'!J86</f>
        <v>0</v>
      </c>
      <c r="J127" s="364">
        <f>'Pa aktivitātēm'!K86</f>
        <v>0</v>
      </c>
      <c r="K127" s="365">
        <f t="shared" si="59"/>
        <v>38184326</v>
      </c>
      <c r="L127" s="366">
        <f>K127/H127</f>
        <v>1</v>
      </c>
      <c r="M127" s="364">
        <f>'Pa aktivitātēm'!P86</f>
        <v>0</v>
      </c>
      <c r="N127" s="367">
        <f>M127/H127</f>
        <v>0</v>
      </c>
      <c r="O127" s="368">
        <f>'Pa aktivitātēm'!U86</f>
        <v>0</v>
      </c>
      <c r="P127" s="367">
        <f t="shared" si="60"/>
        <v>0</v>
      </c>
      <c r="Q127" s="369">
        <f t="shared" si="109"/>
        <v>38184326</v>
      </c>
      <c r="R127" s="369">
        <f t="shared" si="115"/>
        <v>38184326</v>
      </c>
      <c r="S127" s="370">
        <f t="shared" si="105"/>
        <v>0</v>
      </c>
      <c r="T127" s="365">
        <f t="shared" si="61"/>
        <v>38184326</v>
      </c>
      <c r="U127" s="370" t="e">
        <f>Akt_apakšakt_pēcuzraudzība!#REF!</f>
        <v>#REF!</v>
      </c>
      <c r="V127" s="322" t="e">
        <f>O127-U127</f>
        <v>#REF!</v>
      </c>
    </row>
    <row r="128" spans="1:22" ht="131.25">
      <c r="A128" s="362" t="s">
        <v>371</v>
      </c>
      <c r="B128" s="331" t="s">
        <v>441</v>
      </c>
      <c r="C128" s="363" t="s">
        <v>163</v>
      </c>
      <c r="D128" s="332" t="s">
        <v>254</v>
      </c>
      <c r="E128" s="332" t="s">
        <v>246</v>
      </c>
      <c r="F128" s="332">
        <f>VLOOKUP(A128,'Pa aktivitātēm'!A84:F247,6,0)</f>
        <v>0</v>
      </c>
      <c r="G128" s="364">
        <f>'Pa aktivitātēm'!G87</f>
        <v>76947</v>
      </c>
      <c r="H128" s="364">
        <f>'Pa aktivitātēm'!I87</f>
        <v>76947</v>
      </c>
      <c r="I128" s="364">
        <f>'Pa aktivitātēm'!J87</f>
        <v>0</v>
      </c>
      <c r="J128" s="364">
        <f>'Pa aktivitātēm'!K87</f>
        <v>0</v>
      </c>
      <c r="K128" s="365">
        <f t="shared" si="59"/>
        <v>76947</v>
      </c>
      <c r="L128" s="366">
        <f>K128/H128</f>
        <v>1</v>
      </c>
      <c r="M128" s="364">
        <f>'Pa aktivitātēm'!P87</f>
        <v>0</v>
      </c>
      <c r="N128" s="367">
        <f>M128/H128</f>
        <v>0</v>
      </c>
      <c r="O128" s="368">
        <f>'Pa aktivitātēm'!U87</f>
        <v>0</v>
      </c>
      <c r="P128" s="367">
        <f t="shared" si="60"/>
        <v>0</v>
      </c>
      <c r="Q128" s="369">
        <f t="shared" si="109"/>
        <v>76947</v>
      </c>
      <c r="R128" s="369">
        <f t="shared" si="115"/>
        <v>76947</v>
      </c>
      <c r="S128" s="370">
        <f t="shared" si="105"/>
        <v>0</v>
      </c>
      <c r="T128" s="365">
        <f t="shared" si="61"/>
        <v>76947</v>
      </c>
      <c r="U128" s="370" t="e">
        <f>Akt_apakšakt_pēcuzraudzība!#REF!</f>
        <v>#REF!</v>
      </c>
      <c r="V128" s="322" t="e">
        <f t="shared" si="58"/>
        <v>#REF!</v>
      </c>
    </row>
    <row r="129" spans="1:22" ht="93.75" hidden="1">
      <c r="A129" s="362" t="s">
        <v>335</v>
      </c>
      <c r="B129" s="331"/>
      <c r="C129" s="363" t="s">
        <v>340</v>
      </c>
      <c r="D129" s="332" t="s">
        <v>254</v>
      </c>
      <c r="E129" s="332" t="s">
        <v>246</v>
      </c>
      <c r="F129" s="332">
        <f>VLOOKUP(A129,'Pa aktivitātēm'!A85:F248,6,0)</f>
        <v>0</v>
      </c>
      <c r="G129" s="364">
        <f>'Pa aktivitātēm'!G88</f>
        <v>745744</v>
      </c>
      <c r="H129" s="364">
        <f>'Pa aktivitātēm'!I88</f>
        <v>745744</v>
      </c>
      <c r="I129" s="364">
        <f>'Pa aktivitātēm'!J88</f>
        <v>0</v>
      </c>
      <c r="J129" s="364">
        <f>'Pa aktivitātēm'!K88</f>
        <v>0</v>
      </c>
      <c r="K129" s="365">
        <f t="shared" si="59"/>
        <v>745744</v>
      </c>
      <c r="L129" s="366">
        <f>K129/H129</f>
        <v>1</v>
      </c>
      <c r="M129" s="364">
        <f>'Pa aktivitātēm'!P88</f>
        <v>0</v>
      </c>
      <c r="N129" s="367">
        <f>M129/H129</f>
        <v>0</v>
      </c>
      <c r="O129" s="368">
        <f>'Pa aktivitātēm'!U88</f>
        <v>0</v>
      </c>
      <c r="P129" s="367">
        <f t="shared" si="60"/>
        <v>0</v>
      </c>
      <c r="Q129" s="369">
        <f>H129-O129</f>
        <v>745744</v>
      </c>
      <c r="R129" s="369">
        <f t="shared" si="115"/>
        <v>745744</v>
      </c>
      <c r="S129" s="370">
        <f t="shared" si="105"/>
        <v>0</v>
      </c>
      <c r="T129" s="365">
        <f t="shared" si="61"/>
        <v>745744</v>
      </c>
      <c r="U129" s="370" t="e">
        <f>Akt_apakšakt_pēcuzraudzība!#REF!</f>
        <v>#REF!</v>
      </c>
      <c r="V129" s="322" t="e">
        <f>O129-U129</f>
        <v>#REF!</v>
      </c>
    </row>
    <row r="130" spans="1:22" ht="56.25" hidden="1">
      <c r="A130" s="362" t="s">
        <v>527</v>
      </c>
      <c r="B130" s="331"/>
      <c r="C130" s="363" t="s">
        <v>528</v>
      </c>
      <c r="D130" s="332" t="s">
        <v>29</v>
      </c>
      <c r="E130" s="332" t="s">
        <v>246</v>
      </c>
      <c r="F130" s="332" t="e">
        <f>VLOOKUP(A130,'Pa aktivitātēm'!A86:F249,6,0)</f>
        <v>#N/A</v>
      </c>
      <c r="G130" s="371">
        <f>G131</f>
        <v>0</v>
      </c>
      <c r="H130" s="371">
        <f t="shared" ref="H130:M130" si="118">H131</f>
        <v>0</v>
      </c>
      <c r="I130" s="371">
        <f t="shared" si="118"/>
        <v>0</v>
      </c>
      <c r="J130" s="371">
        <f t="shared" si="118"/>
        <v>0</v>
      </c>
      <c r="K130" s="365">
        <f t="shared" si="59"/>
        <v>0</v>
      </c>
      <c r="L130" s="366">
        <v>0</v>
      </c>
      <c r="M130" s="371">
        <f t="shared" si="118"/>
        <v>0</v>
      </c>
      <c r="N130" s="367">
        <v>0</v>
      </c>
      <c r="O130" s="372">
        <f t="shared" ref="O130" si="119">O131</f>
        <v>0</v>
      </c>
      <c r="P130" s="367">
        <f t="shared" si="60"/>
        <v>0</v>
      </c>
      <c r="Q130" s="369">
        <f t="shared" si="109"/>
        <v>0</v>
      </c>
      <c r="R130" s="369">
        <f t="shared" si="115"/>
        <v>0</v>
      </c>
      <c r="S130" s="370">
        <f t="shared" si="105"/>
        <v>0</v>
      </c>
      <c r="T130" s="365">
        <f t="shared" si="61"/>
        <v>0</v>
      </c>
      <c r="U130" s="370" t="e">
        <f>Akt_apakšakt_pēcuzraudzība!#REF!</f>
        <v>#REF!</v>
      </c>
      <c r="V130" s="322" t="e">
        <f t="shared" si="58"/>
        <v>#REF!</v>
      </c>
    </row>
    <row r="131" spans="1:22" ht="93.75" hidden="1">
      <c r="A131" s="362" t="s">
        <v>79</v>
      </c>
      <c r="B131" s="331"/>
      <c r="C131" s="363" t="s">
        <v>164</v>
      </c>
      <c r="D131" s="332" t="s">
        <v>254</v>
      </c>
      <c r="E131" s="332" t="s">
        <v>246</v>
      </c>
      <c r="F131" s="332" t="e">
        <f>VLOOKUP(A131,'Pa aktivitātēm'!A87:F250,6,0)</f>
        <v>#N/A</v>
      </c>
      <c r="G131" s="371">
        <f>'Pa aktivitātēm'!G89</f>
        <v>0</v>
      </c>
      <c r="H131" s="371">
        <f>'Pa aktivitātēm'!I89</f>
        <v>0</v>
      </c>
      <c r="I131" s="371">
        <f>'Pa aktivitātēm'!J89</f>
        <v>0</v>
      </c>
      <c r="J131" s="371">
        <f>'Pa aktivitātēm'!K89</f>
        <v>0</v>
      </c>
      <c r="K131" s="365">
        <f t="shared" si="59"/>
        <v>0</v>
      </c>
      <c r="L131" s="366">
        <v>0</v>
      </c>
      <c r="M131" s="371">
        <f>'Pa aktivitātēm'!P89</f>
        <v>0</v>
      </c>
      <c r="N131" s="367">
        <v>0</v>
      </c>
      <c r="O131" s="372">
        <f>'Pa aktivitātēm'!U89</f>
        <v>0</v>
      </c>
      <c r="P131" s="367">
        <f t="shared" si="60"/>
        <v>0</v>
      </c>
      <c r="Q131" s="369">
        <f t="shared" si="109"/>
        <v>0</v>
      </c>
      <c r="R131" s="369">
        <f t="shared" si="115"/>
        <v>0</v>
      </c>
      <c r="S131" s="370">
        <f t="shared" si="105"/>
        <v>0</v>
      </c>
      <c r="T131" s="365">
        <f t="shared" si="61"/>
        <v>0</v>
      </c>
      <c r="U131" s="370" t="e">
        <f>Akt_apakšakt_pēcuzraudzība!#REF!</f>
        <v>#REF!</v>
      </c>
      <c r="V131" s="322" t="e">
        <f t="shared" si="58"/>
        <v>#REF!</v>
      </c>
    </row>
    <row r="132" spans="1:22" ht="56.25">
      <c r="A132" s="362" t="s">
        <v>453</v>
      </c>
      <c r="B132" s="331"/>
      <c r="C132" s="363" t="s">
        <v>165</v>
      </c>
      <c r="D132" s="332" t="s">
        <v>254</v>
      </c>
      <c r="E132" s="332" t="s">
        <v>246</v>
      </c>
      <c r="F132" s="332" t="str">
        <f>VLOOKUP(A132,'Pa aktivitātēm'!A88:F251,6,0)</f>
        <v>3/5</v>
      </c>
      <c r="G132" s="364">
        <f>'Pa aktivitātēm'!G90</f>
        <v>150970153</v>
      </c>
      <c r="H132" s="364">
        <f>'Pa aktivitātēm'!I90</f>
        <v>150970153</v>
      </c>
      <c r="I132" s="364">
        <f>'Pa aktivitātēm'!J90</f>
        <v>63326803</v>
      </c>
      <c r="J132" s="364">
        <f>'Pa aktivitātēm'!K90</f>
        <v>63326803</v>
      </c>
      <c r="K132" s="365">
        <f t="shared" si="59"/>
        <v>214296956</v>
      </c>
      <c r="L132" s="366">
        <f>K132/H132</f>
        <v>1.4194657138619977</v>
      </c>
      <c r="M132" s="364">
        <f>'Pa aktivitātēm'!P90</f>
        <v>0</v>
      </c>
      <c r="N132" s="367">
        <f>M132/H132</f>
        <v>0</v>
      </c>
      <c r="O132" s="368">
        <f>'Pa aktivitātēm'!U90</f>
        <v>0</v>
      </c>
      <c r="P132" s="367">
        <f t="shared" si="60"/>
        <v>0</v>
      </c>
      <c r="Q132" s="369">
        <v>0</v>
      </c>
      <c r="R132" s="369">
        <f t="shared" si="115"/>
        <v>214296956</v>
      </c>
      <c r="S132" s="370">
        <f t="shared" si="105"/>
        <v>214296956</v>
      </c>
      <c r="T132" s="365">
        <f t="shared" si="61"/>
        <v>214296956</v>
      </c>
      <c r="U132" s="370" t="e">
        <f>Akt_apakšakt_pēcuzraudzība!#REF!</f>
        <v>#REF!</v>
      </c>
      <c r="V132" s="322" t="e">
        <f t="shared" si="58"/>
        <v>#REF!</v>
      </c>
    </row>
    <row r="133" spans="1:22" ht="56.25" hidden="1">
      <c r="A133" s="373" t="s">
        <v>529</v>
      </c>
      <c r="B133" s="374"/>
      <c r="C133" s="375" t="s">
        <v>530</v>
      </c>
      <c r="D133" s="376" t="s">
        <v>254</v>
      </c>
      <c r="E133" s="376" t="s">
        <v>246</v>
      </c>
      <c r="F133" s="332" t="e">
        <f>VLOOKUP(A133,'Pa aktivitātēm'!A89:F252,6,0)</f>
        <v>#N/A</v>
      </c>
      <c r="G133" s="377">
        <f>G134</f>
        <v>147515386</v>
      </c>
      <c r="H133" s="377">
        <f t="shared" ref="H133:M133" si="120">H134</f>
        <v>147515386</v>
      </c>
      <c r="I133" s="377">
        <f t="shared" si="120"/>
        <v>0</v>
      </c>
      <c r="J133" s="377">
        <f t="shared" si="120"/>
        <v>0</v>
      </c>
      <c r="K133" s="365">
        <f t="shared" si="59"/>
        <v>147515386</v>
      </c>
      <c r="L133" s="378">
        <f>K133/H133</f>
        <v>1</v>
      </c>
      <c r="M133" s="377">
        <f t="shared" si="120"/>
        <v>147515386</v>
      </c>
      <c r="N133" s="379">
        <f>M133/H133</f>
        <v>1</v>
      </c>
      <c r="O133" s="380">
        <f>O134</f>
        <v>147515387</v>
      </c>
      <c r="P133" s="379">
        <f t="shared" si="60"/>
        <v>1.0000000067789538</v>
      </c>
      <c r="Q133" s="369">
        <f t="shared" si="109"/>
        <v>-1</v>
      </c>
      <c r="R133" s="380">
        <f t="shared" ref="R133:U133" si="121">R134</f>
        <v>-1</v>
      </c>
      <c r="S133" s="370">
        <f t="shared" si="105"/>
        <v>0</v>
      </c>
      <c r="T133" s="365">
        <f t="shared" si="61"/>
        <v>-1</v>
      </c>
      <c r="U133" s="381" t="e">
        <f t="shared" si="121"/>
        <v>#REF!</v>
      </c>
      <c r="V133" s="322" t="e">
        <f t="shared" si="58"/>
        <v>#REF!</v>
      </c>
    </row>
    <row r="134" spans="1:22" ht="75" hidden="1">
      <c r="A134" s="373" t="s">
        <v>531</v>
      </c>
      <c r="B134" s="374"/>
      <c r="C134" s="375" t="s">
        <v>532</v>
      </c>
      <c r="D134" s="376" t="s">
        <v>254</v>
      </c>
      <c r="E134" s="376" t="s">
        <v>246</v>
      </c>
      <c r="F134" s="332" t="e">
        <f>VLOOKUP(A134,'Pa aktivitātēm'!A90:F253,6,0)</f>
        <v>#N/A</v>
      </c>
      <c r="G134" s="377">
        <f>G135+G136+G139+G140</f>
        <v>147515386</v>
      </c>
      <c r="H134" s="377">
        <f t="shared" ref="H134:M134" si="122">H135+H136+H139+H140</f>
        <v>147515386</v>
      </c>
      <c r="I134" s="377">
        <f t="shared" si="122"/>
        <v>0</v>
      </c>
      <c r="J134" s="377">
        <f t="shared" ref="J134" si="123">J135+J136+J139+J140</f>
        <v>0</v>
      </c>
      <c r="K134" s="365">
        <f t="shared" si="59"/>
        <v>147515386</v>
      </c>
      <c r="L134" s="378">
        <f>K134/H134</f>
        <v>1</v>
      </c>
      <c r="M134" s="377">
        <f t="shared" si="122"/>
        <v>147515386</v>
      </c>
      <c r="N134" s="379">
        <f>M134/H134</f>
        <v>1</v>
      </c>
      <c r="O134" s="380">
        <f>O135+O136+O139+O140</f>
        <v>147515387</v>
      </c>
      <c r="P134" s="379">
        <f t="shared" si="60"/>
        <v>1.0000000067789538</v>
      </c>
      <c r="Q134" s="369">
        <f t="shared" si="109"/>
        <v>-1</v>
      </c>
      <c r="R134" s="380">
        <f t="shared" ref="R134:U134" si="124">R135+R136+R139+R140</f>
        <v>-1</v>
      </c>
      <c r="S134" s="370">
        <f t="shared" si="105"/>
        <v>0</v>
      </c>
      <c r="T134" s="365">
        <f t="shared" si="61"/>
        <v>-1</v>
      </c>
      <c r="U134" s="381" t="e">
        <f t="shared" si="124"/>
        <v>#REF!</v>
      </c>
      <c r="V134" s="322" t="e">
        <f t="shared" si="58"/>
        <v>#REF!</v>
      </c>
    </row>
    <row r="135" spans="1:22" ht="168.75" hidden="1">
      <c r="A135" s="362" t="s">
        <v>34</v>
      </c>
      <c r="B135" s="331"/>
      <c r="C135" s="363" t="s">
        <v>300</v>
      </c>
      <c r="D135" s="332" t="s">
        <v>254</v>
      </c>
      <c r="E135" s="332" t="s">
        <v>246</v>
      </c>
      <c r="F135" s="332">
        <f>VLOOKUP(A135,'Pa aktivitātēm'!A91:F254,6,0)</f>
        <v>0</v>
      </c>
      <c r="G135" s="364">
        <f>'Pa aktivitātēm'!G91</f>
        <v>60173796</v>
      </c>
      <c r="H135" s="364">
        <f>'Pa aktivitātēm'!I91</f>
        <v>60173796</v>
      </c>
      <c r="I135" s="364">
        <f>'Pa aktivitātēm'!J91</f>
        <v>0</v>
      </c>
      <c r="J135" s="364">
        <f>'Pa aktivitātēm'!K91</f>
        <v>0</v>
      </c>
      <c r="K135" s="365">
        <f t="shared" si="59"/>
        <v>60173796</v>
      </c>
      <c r="L135" s="366">
        <f>K135/H135</f>
        <v>1</v>
      </c>
      <c r="M135" s="364">
        <f>'Pa aktivitātēm'!P91</f>
        <v>60173796</v>
      </c>
      <c r="N135" s="367">
        <f>M135/H135</f>
        <v>1</v>
      </c>
      <c r="O135" s="368">
        <f>'Pa aktivitātēm'!U91</f>
        <v>60173796</v>
      </c>
      <c r="P135" s="367">
        <f t="shared" si="60"/>
        <v>1</v>
      </c>
      <c r="Q135" s="369">
        <f t="shared" si="109"/>
        <v>0</v>
      </c>
      <c r="R135" s="369">
        <f t="shared" ref="R135:R142" si="125">K135-O135</f>
        <v>0</v>
      </c>
      <c r="S135" s="370">
        <f t="shared" si="105"/>
        <v>0</v>
      </c>
      <c r="T135" s="365">
        <f t="shared" si="61"/>
        <v>0</v>
      </c>
      <c r="U135" s="370" t="e">
        <f>Akt_apakšakt_pēcuzraudzība!#REF!</f>
        <v>#REF!</v>
      </c>
      <c r="V135" s="322" t="e">
        <f t="shared" si="58"/>
        <v>#REF!</v>
      </c>
    </row>
    <row r="136" spans="1:22" ht="56.25" hidden="1">
      <c r="A136" s="362" t="s">
        <v>533</v>
      </c>
      <c r="B136" s="331"/>
      <c r="C136" s="363" t="s">
        <v>534</v>
      </c>
      <c r="D136" s="332" t="s">
        <v>254</v>
      </c>
      <c r="E136" s="332" t="s">
        <v>246</v>
      </c>
      <c r="F136" s="332" t="e">
        <f>VLOOKUP(A136,'Pa aktivitātēm'!A92:F255,6,0)</f>
        <v>#N/A</v>
      </c>
      <c r="G136" s="371">
        <f>SUM(G137,G138)</f>
        <v>0</v>
      </c>
      <c r="H136" s="371">
        <f t="shared" ref="H136:M136" si="126">SUM(H137,H138)</f>
        <v>0</v>
      </c>
      <c r="I136" s="371">
        <f t="shared" si="126"/>
        <v>0</v>
      </c>
      <c r="J136" s="371">
        <f t="shared" ref="J136" si="127">SUM(J137,J138)</f>
        <v>0</v>
      </c>
      <c r="K136" s="365">
        <f t="shared" si="59"/>
        <v>0</v>
      </c>
      <c r="L136" s="366" t="e">
        <f t="shared" ref="L136" si="128">K136/H136</f>
        <v>#DIV/0!</v>
      </c>
      <c r="M136" s="371">
        <f t="shared" si="126"/>
        <v>0</v>
      </c>
      <c r="N136" s="367">
        <v>0</v>
      </c>
      <c r="O136" s="372">
        <f>SUM(O137,O138)</f>
        <v>0</v>
      </c>
      <c r="P136" s="367">
        <f t="shared" si="60"/>
        <v>0</v>
      </c>
      <c r="Q136" s="369">
        <f t="shared" si="109"/>
        <v>0</v>
      </c>
      <c r="R136" s="369">
        <f t="shared" si="125"/>
        <v>0</v>
      </c>
      <c r="S136" s="370">
        <f t="shared" si="105"/>
        <v>0</v>
      </c>
      <c r="T136" s="365">
        <f t="shared" si="61"/>
        <v>0</v>
      </c>
      <c r="U136" s="370" t="e">
        <f>Akt_apakšakt_pēcuzraudzība!#REF!</f>
        <v>#REF!</v>
      </c>
      <c r="V136" s="322" t="e">
        <f t="shared" si="58"/>
        <v>#REF!</v>
      </c>
    </row>
    <row r="137" spans="1:22" ht="56.25" hidden="1">
      <c r="A137" s="362" t="s">
        <v>35</v>
      </c>
      <c r="B137" s="331"/>
      <c r="C137" s="363" t="s">
        <v>166</v>
      </c>
      <c r="D137" s="332" t="s">
        <v>254</v>
      </c>
      <c r="E137" s="332" t="s">
        <v>246</v>
      </c>
      <c r="F137" s="332" t="e">
        <f>VLOOKUP(A137,'Pa aktivitātēm'!A93:F256,6,0)</f>
        <v>#N/A</v>
      </c>
      <c r="G137" s="364">
        <f>'Pa aktivitātēm'!G92</f>
        <v>0</v>
      </c>
      <c r="H137" s="364">
        <f>'Pa aktivitātēm'!I92</f>
        <v>0</v>
      </c>
      <c r="I137" s="364">
        <f>'Pa aktivitātēm'!J92</f>
        <v>0</v>
      </c>
      <c r="J137" s="364">
        <f>'Pa aktivitātēm'!K92</f>
        <v>0</v>
      </c>
      <c r="K137" s="365">
        <f t="shared" si="59"/>
        <v>0</v>
      </c>
      <c r="L137" s="366">
        <v>0</v>
      </c>
      <c r="M137" s="364">
        <f>'Pa aktivitātēm'!P92</f>
        <v>0</v>
      </c>
      <c r="N137" s="367">
        <v>0</v>
      </c>
      <c r="O137" s="368">
        <f>'Pa aktivitātēm'!U92</f>
        <v>0</v>
      </c>
      <c r="P137" s="367">
        <f t="shared" si="60"/>
        <v>0</v>
      </c>
      <c r="Q137" s="369">
        <f t="shared" si="109"/>
        <v>0</v>
      </c>
      <c r="R137" s="369">
        <f t="shared" si="125"/>
        <v>0</v>
      </c>
      <c r="S137" s="370">
        <f t="shared" si="105"/>
        <v>0</v>
      </c>
      <c r="T137" s="365">
        <f t="shared" si="61"/>
        <v>0</v>
      </c>
      <c r="U137" s="370" t="e">
        <f>Akt_apakšakt_pēcuzraudzība!#REF!</f>
        <v>#REF!</v>
      </c>
      <c r="V137" s="322" t="e">
        <f t="shared" si="58"/>
        <v>#REF!</v>
      </c>
    </row>
    <row r="138" spans="1:22" ht="56.25" hidden="1">
      <c r="A138" s="362" t="s">
        <v>36</v>
      </c>
      <c r="B138" s="331"/>
      <c r="C138" s="363" t="s">
        <v>167</v>
      </c>
      <c r="D138" s="332" t="s">
        <v>254</v>
      </c>
      <c r="E138" s="332" t="s">
        <v>246</v>
      </c>
      <c r="F138" s="332" t="e">
        <f>VLOOKUP(A138,'Pa aktivitātēm'!A94:F257,6,0)</f>
        <v>#N/A</v>
      </c>
      <c r="G138" s="364">
        <f>'Pa aktivitātēm'!G93</f>
        <v>0</v>
      </c>
      <c r="H138" s="364">
        <f>'Pa aktivitātēm'!I93</f>
        <v>0</v>
      </c>
      <c r="I138" s="364">
        <f>'Pa aktivitātēm'!J93</f>
        <v>0</v>
      </c>
      <c r="J138" s="364">
        <f>'Pa aktivitātēm'!K93</f>
        <v>0</v>
      </c>
      <c r="K138" s="365">
        <f t="shared" si="59"/>
        <v>0</v>
      </c>
      <c r="L138" s="366">
        <v>0</v>
      </c>
      <c r="M138" s="364">
        <f>'Pa aktivitātēm'!P93</f>
        <v>0</v>
      </c>
      <c r="N138" s="367">
        <v>0</v>
      </c>
      <c r="O138" s="368">
        <f>'Pa aktivitātēm'!U93</f>
        <v>0</v>
      </c>
      <c r="P138" s="367">
        <f t="shared" si="60"/>
        <v>0</v>
      </c>
      <c r="Q138" s="369">
        <f t="shared" si="109"/>
        <v>0</v>
      </c>
      <c r="R138" s="369">
        <f t="shared" si="125"/>
        <v>0</v>
      </c>
      <c r="S138" s="370">
        <f t="shared" si="105"/>
        <v>0</v>
      </c>
      <c r="T138" s="365">
        <f t="shared" si="61"/>
        <v>0</v>
      </c>
      <c r="U138" s="370" t="e">
        <f>Akt_apakšakt_pēcuzraudzība!#REF!</f>
        <v>#REF!</v>
      </c>
      <c r="V138" s="322" t="e">
        <f t="shared" ref="V138:V201" si="129">O138-U138</f>
        <v>#REF!</v>
      </c>
    </row>
    <row r="139" spans="1:22" ht="93.75" hidden="1">
      <c r="A139" s="362" t="s">
        <v>574</v>
      </c>
      <c r="B139" s="331"/>
      <c r="C139" s="363" t="s">
        <v>301</v>
      </c>
      <c r="D139" s="332" t="s">
        <v>254</v>
      </c>
      <c r="E139" s="332" t="s">
        <v>246</v>
      </c>
      <c r="F139" s="332">
        <f>VLOOKUP(A139,'Pa aktivitātēm'!A18:F178,6,0)</f>
        <v>0</v>
      </c>
      <c r="G139" s="364">
        <f>'Pa aktivitātēm'!G94</f>
        <v>15440673</v>
      </c>
      <c r="H139" s="364">
        <f>'Pa aktivitātēm'!I94</f>
        <v>15440673</v>
      </c>
      <c r="I139" s="364">
        <f>'Pa aktivitātēm'!J94</f>
        <v>0</v>
      </c>
      <c r="J139" s="364">
        <f>'Pa aktivitātēm'!K94</f>
        <v>0</v>
      </c>
      <c r="K139" s="365">
        <f t="shared" si="59"/>
        <v>15440673</v>
      </c>
      <c r="L139" s="366">
        <f t="shared" ref="L139:L167" si="130">K139/H139</f>
        <v>1</v>
      </c>
      <c r="M139" s="364">
        <f>'Pa aktivitātēm'!P94</f>
        <v>15440673</v>
      </c>
      <c r="N139" s="367">
        <f t="shared" ref="N139:N154" si="131">M139/H139</f>
        <v>1</v>
      </c>
      <c r="O139" s="368">
        <f>'Pa aktivitātēm'!U94</f>
        <v>15440673</v>
      </c>
      <c r="P139" s="367">
        <f t="shared" si="60"/>
        <v>1</v>
      </c>
      <c r="Q139" s="369">
        <f t="shared" si="109"/>
        <v>0</v>
      </c>
      <c r="R139" s="369">
        <f t="shared" si="125"/>
        <v>0</v>
      </c>
      <c r="S139" s="370">
        <f t="shared" si="105"/>
        <v>0</v>
      </c>
      <c r="T139" s="365">
        <f t="shared" si="61"/>
        <v>0</v>
      </c>
      <c r="U139" s="370" t="e">
        <f>Akt_apakšakt_pēcuzraudzība!#REF!</f>
        <v>#REF!</v>
      </c>
      <c r="V139" s="322" t="e">
        <f t="shared" si="129"/>
        <v>#REF!</v>
      </c>
    </row>
    <row r="140" spans="1:22" ht="93.75" hidden="1">
      <c r="A140" s="362" t="s">
        <v>535</v>
      </c>
      <c r="B140" s="331"/>
      <c r="C140" s="363" t="s">
        <v>536</v>
      </c>
      <c r="D140" s="332" t="s">
        <v>254</v>
      </c>
      <c r="E140" s="332" t="s">
        <v>246</v>
      </c>
      <c r="F140" s="332" t="e">
        <f>VLOOKUP(A140,'Pa aktivitātēm'!A96:F259,6,0)</f>
        <v>#N/A</v>
      </c>
      <c r="G140" s="364">
        <f>G141+G142</f>
        <v>71900917</v>
      </c>
      <c r="H140" s="364">
        <f t="shared" ref="H140:M140" si="132">H141+H142</f>
        <v>71900917</v>
      </c>
      <c r="I140" s="364">
        <f t="shared" si="132"/>
        <v>0</v>
      </c>
      <c r="J140" s="364">
        <f t="shared" ref="J140" si="133">J141+J142</f>
        <v>0</v>
      </c>
      <c r="K140" s="365">
        <f t="shared" ref="K140:K204" si="134">H140+J140</f>
        <v>71900917</v>
      </c>
      <c r="L140" s="366">
        <f t="shared" si="130"/>
        <v>1</v>
      </c>
      <c r="M140" s="364">
        <f t="shared" si="132"/>
        <v>71900917</v>
      </c>
      <c r="N140" s="367">
        <f t="shared" si="131"/>
        <v>1</v>
      </c>
      <c r="O140" s="368">
        <f t="shared" ref="O140" si="135">O141+O142</f>
        <v>71900918</v>
      </c>
      <c r="P140" s="367">
        <f t="shared" ref="P140:P204" si="136">IFERROR(O140/H140,0)</f>
        <v>1.0000000139080285</v>
      </c>
      <c r="Q140" s="369">
        <f t="shared" si="109"/>
        <v>-1</v>
      </c>
      <c r="R140" s="369">
        <f t="shared" si="125"/>
        <v>-1</v>
      </c>
      <c r="S140" s="370">
        <f t="shared" si="105"/>
        <v>0</v>
      </c>
      <c r="T140" s="365">
        <f t="shared" ref="T140:T204" si="137">Q140+S140</f>
        <v>-1</v>
      </c>
      <c r="U140" s="370" t="e">
        <f>Akt_apakšakt_pēcuzraudzība!#REF!</f>
        <v>#REF!</v>
      </c>
      <c r="V140" s="322" t="e">
        <f t="shared" si="129"/>
        <v>#REF!</v>
      </c>
    </row>
    <row r="141" spans="1:22" ht="112.5" hidden="1">
      <c r="A141" s="362" t="s">
        <v>455</v>
      </c>
      <c r="B141" s="331"/>
      <c r="C141" s="363" t="s">
        <v>319</v>
      </c>
      <c r="D141" s="332" t="s">
        <v>254</v>
      </c>
      <c r="E141" s="332" t="s">
        <v>246</v>
      </c>
      <c r="F141" s="332">
        <f>VLOOKUP(A141,'Pa aktivitātēm'!A20:F180,6,0)</f>
        <v>0</v>
      </c>
      <c r="G141" s="364">
        <f>'Pa aktivitātēm'!G95</f>
        <v>56610698</v>
      </c>
      <c r="H141" s="364">
        <f>'Pa aktivitātēm'!I95</f>
        <v>56610698</v>
      </c>
      <c r="I141" s="364">
        <f>'Pa aktivitātēm'!J95</f>
        <v>0</v>
      </c>
      <c r="J141" s="364">
        <f>'Pa aktivitātēm'!K95</f>
        <v>0</v>
      </c>
      <c r="K141" s="365">
        <f t="shared" si="134"/>
        <v>56610698</v>
      </c>
      <c r="L141" s="366">
        <f t="shared" si="130"/>
        <v>1</v>
      </c>
      <c r="M141" s="364">
        <f>'Pa aktivitātēm'!P95</f>
        <v>56610698</v>
      </c>
      <c r="N141" s="367">
        <f t="shared" si="131"/>
        <v>1</v>
      </c>
      <c r="O141" s="368">
        <f>'Pa aktivitātēm'!U95</f>
        <v>56610699</v>
      </c>
      <c r="P141" s="367">
        <f t="shared" si="136"/>
        <v>1.0000000176645056</v>
      </c>
      <c r="Q141" s="369">
        <f t="shared" si="109"/>
        <v>-1</v>
      </c>
      <c r="R141" s="369">
        <f t="shared" si="125"/>
        <v>-1</v>
      </c>
      <c r="S141" s="370">
        <f t="shared" si="105"/>
        <v>0</v>
      </c>
      <c r="T141" s="365">
        <f t="shared" si="137"/>
        <v>-1</v>
      </c>
      <c r="U141" s="370" t="e">
        <f>Akt_apakšakt_pēcuzraudzība!#REF!</f>
        <v>#REF!</v>
      </c>
      <c r="V141" s="322" t="e">
        <f t="shared" si="129"/>
        <v>#REF!</v>
      </c>
    </row>
    <row r="142" spans="1:22" ht="131.25" hidden="1">
      <c r="A142" s="362" t="s">
        <v>317</v>
      </c>
      <c r="B142" s="331"/>
      <c r="C142" s="363" t="s">
        <v>318</v>
      </c>
      <c r="D142" s="332" t="s">
        <v>254</v>
      </c>
      <c r="E142" s="332" t="s">
        <v>246</v>
      </c>
      <c r="F142" s="332">
        <f>VLOOKUP(A142,'Pa aktivitātēm'!A21:F181,6,0)</f>
        <v>0</v>
      </c>
      <c r="G142" s="364">
        <f>'Pa aktivitātēm'!G96</f>
        <v>15290219</v>
      </c>
      <c r="H142" s="364">
        <f>'Pa aktivitātēm'!I96</f>
        <v>15290219</v>
      </c>
      <c r="I142" s="364">
        <f>'Pa aktivitātēm'!J96</f>
        <v>0</v>
      </c>
      <c r="J142" s="364">
        <f>'Pa aktivitātēm'!K96</f>
        <v>0</v>
      </c>
      <c r="K142" s="365">
        <f t="shared" si="134"/>
        <v>15290219</v>
      </c>
      <c r="L142" s="366">
        <f t="shared" si="130"/>
        <v>1</v>
      </c>
      <c r="M142" s="364">
        <f>'Pa aktivitātēm'!P96</f>
        <v>15290219</v>
      </c>
      <c r="N142" s="367">
        <f t="shared" si="131"/>
        <v>1</v>
      </c>
      <c r="O142" s="368">
        <f>'Pa aktivitātēm'!U96</f>
        <v>15290219</v>
      </c>
      <c r="P142" s="367">
        <f t="shared" si="136"/>
        <v>1</v>
      </c>
      <c r="Q142" s="369">
        <f t="shared" si="109"/>
        <v>0</v>
      </c>
      <c r="R142" s="369">
        <f t="shared" si="125"/>
        <v>0</v>
      </c>
      <c r="S142" s="370">
        <f t="shared" si="105"/>
        <v>0</v>
      </c>
      <c r="T142" s="365">
        <f t="shared" si="137"/>
        <v>0</v>
      </c>
      <c r="U142" s="370" t="e">
        <f>Akt_apakšakt_pēcuzraudzība!#REF!</f>
        <v>#REF!</v>
      </c>
      <c r="V142" s="322" t="e">
        <f t="shared" si="129"/>
        <v>#REF!</v>
      </c>
    </row>
    <row r="143" spans="1:22" ht="75" hidden="1">
      <c r="A143" s="373" t="s">
        <v>37</v>
      </c>
      <c r="B143" s="374"/>
      <c r="C143" s="375" t="s">
        <v>168</v>
      </c>
      <c r="D143" s="376" t="s">
        <v>254</v>
      </c>
      <c r="E143" s="376" t="s">
        <v>246</v>
      </c>
      <c r="F143" s="332" t="e">
        <f>VLOOKUP(A143,'Pa aktivitātēm'!A22:F182,6,0)</f>
        <v>#N/A</v>
      </c>
      <c r="G143" s="377">
        <f>G144+G149</f>
        <v>73897154</v>
      </c>
      <c r="H143" s="377">
        <f>H144+H149</f>
        <v>73897154</v>
      </c>
      <c r="I143" s="377">
        <f t="shared" ref="I143:M143" si="138">I144+I149</f>
        <v>73833318</v>
      </c>
      <c r="J143" s="377">
        <f t="shared" ref="J143" si="139">J144+J149</f>
        <v>73833318</v>
      </c>
      <c r="K143" s="365">
        <f t="shared" si="134"/>
        <v>147730472</v>
      </c>
      <c r="L143" s="378">
        <f t="shared" si="130"/>
        <v>1.9991361507643448</v>
      </c>
      <c r="M143" s="377">
        <f t="shared" si="138"/>
        <v>0</v>
      </c>
      <c r="N143" s="379">
        <f t="shared" si="131"/>
        <v>0</v>
      </c>
      <c r="O143" s="380">
        <f>O144+O149</f>
        <v>0</v>
      </c>
      <c r="P143" s="379">
        <f t="shared" si="136"/>
        <v>0</v>
      </c>
      <c r="Q143" s="369">
        <f t="shared" si="109"/>
        <v>73897154</v>
      </c>
      <c r="R143" s="380">
        <f t="shared" ref="R143:U143" si="140">R144+R149</f>
        <v>147730472</v>
      </c>
      <c r="S143" s="370">
        <f t="shared" si="105"/>
        <v>73833318</v>
      </c>
      <c r="T143" s="365">
        <f t="shared" si="137"/>
        <v>147730472</v>
      </c>
      <c r="U143" s="381" t="e">
        <f t="shared" si="140"/>
        <v>#REF!</v>
      </c>
      <c r="V143" s="322" t="e">
        <f t="shared" si="129"/>
        <v>#REF!</v>
      </c>
    </row>
    <row r="144" spans="1:22" ht="56.25" hidden="1">
      <c r="A144" s="373" t="s">
        <v>38</v>
      </c>
      <c r="B144" s="374"/>
      <c r="C144" s="375" t="s">
        <v>169</v>
      </c>
      <c r="D144" s="376" t="s">
        <v>254</v>
      </c>
      <c r="E144" s="376" t="s">
        <v>246</v>
      </c>
      <c r="F144" s="332" t="e">
        <f>VLOOKUP(A144,'Pa aktivitātēm'!A23:F183,6,0)</f>
        <v>#N/A</v>
      </c>
      <c r="G144" s="377">
        <f>G146+G147+G148</f>
        <v>27826551</v>
      </c>
      <c r="H144" s="377">
        <f t="shared" ref="H144:I144" si="141">H146+H147+H148</f>
        <v>27826551</v>
      </c>
      <c r="I144" s="377">
        <f t="shared" si="141"/>
        <v>9200000</v>
      </c>
      <c r="J144" s="377">
        <f t="shared" ref="J144" si="142">J146+J147+J148</f>
        <v>9200000</v>
      </c>
      <c r="K144" s="365">
        <f t="shared" si="134"/>
        <v>37026551</v>
      </c>
      <c r="L144" s="378">
        <f t="shared" si="130"/>
        <v>1.3306194864034713</v>
      </c>
      <c r="M144" s="377">
        <f t="shared" ref="M144" si="143">M146+M147+M148</f>
        <v>0</v>
      </c>
      <c r="N144" s="379">
        <f t="shared" si="131"/>
        <v>0</v>
      </c>
      <c r="O144" s="380">
        <f>O145+O148</f>
        <v>0</v>
      </c>
      <c r="P144" s="379">
        <f t="shared" si="136"/>
        <v>0</v>
      </c>
      <c r="Q144" s="369">
        <f t="shared" si="109"/>
        <v>27826551</v>
      </c>
      <c r="R144" s="380">
        <f t="shared" ref="R144:U144" si="144">R145+R148</f>
        <v>37026551</v>
      </c>
      <c r="S144" s="370">
        <f t="shared" si="105"/>
        <v>9200000</v>
      </c>
      <c r="T144" s="365">
        <f t="shared" si="137"/>
        <v>37026551</v>
      </c>
      <c r="U144" s="381" t="e">
        <f t="shared" si="144"/>
        <v>#REF!</v>
      </c>
      <c r="V144" s="322" t="e">
        <f t="shared" si="129"/>
        <v>#REF!</v>
      </c>
    </row>
    <row r="145" spans="1:22" ht="56.25" hidden="1">
      <c r="A145" s="362" t="s">
        <v>537</v>
      </c>
      <c r="B145" s="331"/>
      <c r="C145" s="363" t="s">
        <v>538</v>
      </c>
      <c r="D145" s="332" t="s">
        <v>254</v>
      </c>
      <c r="E145" s="332" t="s">
        <v>246</v>
      </c>
      <c r="F145" s="332" t="e">
        <f>VLOOKUP(A145,'Pa aktivitātēm'!A24:F184,6,0)</f>
        <v>#N/A</v>
      </c>
      <c r="G145" s="371">
        <f>G146+G147</f>
        <v>25387177</v>
      </c>
      <c r="H145" s="371">
        <f t="shared" ref="H145:M145" si="145">H146+H147</f>
        <v>25387177</v>
      </c>
      <c r="I145" s="371">
        <f t="shared" si="145"/>
        <v>9200000</v>
      </c>
      <c r="J145" s="371">
        <f t="shared" ref="J145" si="146">J146+J147</f>
        <v>9200000</v>
      </c>
      <c r="K145" s="365">
        <f t="shared" si="134"/>
        <v>34587177</v>
      </c>
      <c r="L145" s="366">
        <f t="shared" si="130"/>
        <v>1.3623876731154472</v>
      </c>
      <c r="M145" s="371">
        <f t="shared" si="145"/>
        <v>0</v>
      </c>
      <c r="N145" s="367">
        <f t="shared" si="131"/>
        <v>0</v>
      </c>
      <c r="O145" s="368">
        <f>O146+O147</f>
        <v>0</v>
      </c>
      <c r="P145" s="367">
        <f t="shared" si="136"/>
        <v>0</v>
      </c>
      <c r="Q145" s="369">
        <f t="shared" si="109"/>
        <v>25387177</v>
      </c>
      <c r="R145" s="369">
        <f>K145-O145</f>
        <v>34587177</v>
      </c>
      <c r="S145" s="370">
        <f t="shared" si="105"/>
        <v>9200000</v>
      </c>
      <c r="T145" s="365">
        <f t="shared" si="137"/>
        <v>34587177</v>
      </c>
      <c r="U145" s="370" t="e">
        <f>Akt_apakšakt_pēcuzraudzība!#REF!</f>
        <v>#REF!</v>
      </c>
      <c r="V145" s="322" t="e">
        <f t="shared" si="129"/>
        <v>#REF!</v>
      </c>
    </row>
    <row r="146" spans="1:22" ht="93.75">
      <c r="A146" s="362" t="s">
        <v>399</v>
      </c>
      <c r="B146" s="331"/>
      <c r="C146" s="363" t="s">
        <v>302</v>
      </c>
      <c r="D146" s="332" t="s">
        <v>254</v>
      </c>
      <c r="E146" s="332" t="s">
        <v>246</v>
      </c>
      <c r="F146" s="332">
        <f>VLOOKUP(A146,'Pa aktivitātēm'!A25:F185,6,0)</f>
        <v>0</v>
      </c>
      <c r="G146" s="364">
        <f>'Pa aktivitātēm'!G97</f>
        <v>16979382</v>
      </c>
      <c r="H146" s="364">
        <f>'Pa aktivitātēm'!I97</f>
        <v>16979382</v>
      </c>
      <c r="I146" s="364">
        <f>'Pa aktivitātēm'!J97</f>
        <v>5200000</v>
      </c>
      <c r="J146" s="364">
        <f>'Pa aktivitātēm'!K97</f>
        <v>5200000</v>
      </c>
      <c r="K146" s="365">
        <f t="shared" si="134"/>
        <v>22179382</v>
      </c>
      <c r="L146" s="366">
        <f t="shared" si="130"/>
        <v>1.3062537847372773</v>
      </c>
      <c r="M146" s="364">
        <f>'Pa aktivitātēm'!P97</f>
        <v>0</v>
      </c>
      <c r="N146" s="367">
        <f t="shared" si="131"/>
        <v>0</v>
      </c>
      <c r="O146" s="368">
        <f>'Pa aktivitātēm'!U97</f>
        <v>0</v>
      </c>
      <c r="P146" s="367">
        <f t="shared" si="136"/>
        <v>0</v>
      </c>
      <c r="Q146" s="369">
        <v>0</v>
      </c>
      <c r="R146" s="369">
        <f>K146-O146</f>
        <v>22179382</v>
      </c>
      <c r="S146" s="370">
        <f t="shared" si="105"/>
        <v>22179382</v>
      </c>
      <c r="T146" s="365">
        <f t="shared" si="137"/>
        <v>22179382</v>
      </c>
      <c r="U146" s="370" t="e">
        <f>Akt_apakšakt_pēcuzraudzība!#REF!</f>
        <v>#REF!</v>
      </c>
      <c r="V146" s="322" t="e">
        <f t="shared" si="129"/>
        <v>#REF!</v>
      </c>
    </row>
    <row r="147" spans="1:22" ht="131.25">
      <c r="A147" s="362" t="s">
        <v>575</v>
      </c>
      <c r="B147" s="331"/>
      <c r="C147" s="363" t="s">
        <v>170</v>
      </c>
      <c r="D147" s="332" t="s">
        <v>254</v>
      </c>
      <c r="E147" s="332" t="s">
        <v>246</v>
      </c>
      <c r="F147" s="332">
        <f>VLOOKUP(A147,'Pa aktivitātēm'!A26:F186,6,0)</f>
        <v>0</v>
      </c>
      <c r="G147" s="364">
        <f>'Pa aktivitātēm'!G98</f>
        <v>8407795</v>
      </c>
      <c r="H147" s="364">
        <f>'Pa aktivitātēm'!I98</f>
        <v>8407795</v>
      </c>
      <c r="I147" s="364">
        <f>'Pa aktivitātēm'!J98</f>
        <v>4000000</v>
      </c>
      <c r="J147" s="364">
        <f>'Pa aktivitātēm'!K98</f>
        <v>4000000</v>
      </c>
      <c r="K147" s="365">
        <f t="shared" si="134"/>
        <v>12407795</v>
      </c>
      <c r="L147" s="366">
        <f t="shared" si="130"/>
        <v>1.4757489924528369</v>
      </c>
      <c r="M147" s="364">
        <f>'Pa aktivitātēm'!P98</f>
        <v>0</v>
      </c>
      <c r="N147" s="367">
        <f t="shared" si="131"/>
        <v>0</v>
      </c>
      <c r="O147" s="368">
        <f>'Pa aktivitātēm'!U98</f>
        <v>0</v>
      </c>
      <c r="P147" s="367">
        <f t="shared" si="136"/>
        <v>0</v>
      </c>
      <c r="Q147" s="369">
        <v>0</v>
      </c>
      <c r="R147" s="369">
        <f>K147-O147</f>
        <v>12407795</v>
      </c>
      <c r="S147" s="370">
        <f t="shared" si="105"/>
        <v>12407795</v>
      </c>
      <c r="T147" s="365">
        <f t="shared" si="137"/>
        <v>12407795</v>
      </c>
      <c r="U147" s="370" t="e">
        <f>Akt_apakšakt_pēcuzraudzība!#REF!</f>
        <v>#REF!</v>
      </c>
      <c r="V147" s="322" t="e">
        <f t="shared" si="129"/>
        <v>#REF!</v>
      </c>
    </row>
    <row r="148" spans="1:22" ht="112.5">
      <c r="A148" s="362" t="s">
        <v>39</v>
      </c>
      <c r="B148" s="331"/>
      <c r="C148" s="363" t="s">
        <v>171</v>
      </c>
      <c r="D148" s="332" t="s">
        <v>254</v>
      </c>
      <c r="E148" s="332" t="s">
        <v>246</v>
      </c>
      <c r="F148" s="332">
        <f>VLOOKUP(A148,'Pa aktivitātēm'!A27:F187,6,0)</f>
        <v>0</v>
      </c>
      <c r="G148" s="364">
        <f>'Pa aktivitātēm'!G99</f>
        <v>2439374</v>
      </c>
      <c r="H148" s="364">
        <f>'Pa aktivitātēm'!I99</f>
        <v>2439374</v>
      </c>
      <c r="I148" s="364">
        <f>'Pa aktivitātēm'!J99</f>
        <v>0</v>
      </c>
      <c r="J148" s="364">
        <f>'Pa aktivitātēm'!K99</f>
        <v>0</v>
      </c>
      <c r="K148" s="365">
        <f t="shared" si="134"/>
        <v>2439374</v>
      </c>
      <c r="L148" s="366">
        <f t="shared" si="130"/>
        <v>1</v>
      </c>
      <c r="M148" s="364">
        <f>'Pa aktivitātēm'!P99</f>
        <v>0</v>
      </c>
      <c r="N148" s="367">
        <f t="shared" si="131"/>
        <v>0</v>
      </c>
      <c r="O148" s="368">
        <f>'Pa aktivitātēm'!U99</f>
        <v>0</v>
      </c>
      <c r="P148" s="367">
        <f t="shared" si="136"/>
        <v>0</v>
      </c>
      <c r="Q148" s="369">
        <f t="shared" si="109"/>
        <v>2439374</v>
      </c>
      <c r="R148" s="369">
        <f>K148-O148</f>
        <v>2439374</v>
      </c>
      <c r="S148" s="370">
        <f t="shared" si="105"/>
        <v>0</v>
      </c>
      <c r="T148" s="365">
        <f t="shared" si="137"/>
        <v>2439374</v>
      </c>
      <c r="U148" s="370" t="e">
        <f>Akt_apakšakt_pēcuzraudzība!#REF!</f>
        <v>#REF!</v>
      </c>
      <c r="V148" s="322" t="e">
        <f t="shared" si="129"/>
        <v>#REF!</v>
      </c>
    </row>
    <row r="149" spans="1:22" ht="93.75" hidden="1">
      <c r="A149" s="373" t="s">
        <v>539</v>
      </c>
      <c r="B149" s="374"/>
      <c r="C149" s="375" t="s">
        <v>540</v>
      </c>
      <c r="D149" s="376" t="s">
        <v>254</v>
      </c>
      <c r="E149" s="376" t="s">
        <v>246</v>
      </c>
      <c r="F149" s="332" t="e">
        <f>VLOOKUP(A149,'Pa aktivitātēm'!A28:F188,6,0)</f>
        <v>#N/A</v>
      </c>
      <c r="G149" s="377">
        <f>G150+G151+G155</f>
        <v>46070603</v>
      </c>
      <c r="H149" s="377">
        <f>H150+H151+H155</f>
        <v>46070603</v>
      </c>
      <c r="I149" s="377">
        <f t="shared" ref="I149:M149" si="147">I150+I151+I155</f>
        <v>64633318</v>
      </c>
      <c r="J149" s="377">
        <f t="shared" ref="J149" si="148">J150+J151+J155</f>
        <v>64633318</v>
      </c>
      <c r="K149" s="365">
        <f t="shared" si="134"/>
        <v>110703921</v>
      </c>
      <c r="L149" s="378">
        <f>K149/H149</f>
        <v>2.402918863467014</v>
      </c>
      <c r="M149" s="377">
        <f t="shared" si="147"/>
        <v>0</v>
      </c>
      <c r="N149" s="379">
        <f t="shared" si="131"/>
        <v>0</v>
      </c>
      <c r="O149" s="380">
        <f>O150+O151+O155</f>
        <v>0</v>
      </c>
      <c r="P149" s="379">
        <f t="shared" si="136"/>
        <v>0</v>
      </c>
      <c r="Q149" s="369">
        <f t="shared" si="109"/>
        <v>46070603</v>
      </c>
      <c r="R149" s="380">
        <f t="shared" ref="R149:U149" si="149">R150+R151+R155</f>
        <v>110703921</v>
      </c>
      <c r="S149" s="370">
        <f t="shared" si="105"/>
        <v>64633318</v>
      </c>
      <c r="T149" s="365">
        <f t="shared" si="137"/>
        <v>110703921</v>
      </c>
      <c r="U149" s="381" t="e">
        <f t="shared" si="149"/>
        <v>#REF!</v>
      </c>
      <c r="V149" s="322" t="e">
        <f t="shared" si="129"/>
        <v>#REF!</v>
      </c>
    </row>
    <row r="150" spans="1:22" ht="56.25">
      <c r="A150" s="362" t="s">
        <v>40</v>
      </c>
      <c r="B150" s="331"/>
      <c r="C150" s="363" t="s">
        <v>172</v>
      </c>
      <c r="D150" s="332" t="s">
        <v>254</v>
      </c>
      <c r="E150" s="332" t="s">
        <v>246</v>
      </c>
      <c r="F150" s="332">
        <f>VLOOKUP(A150,'Pa aktivitātēm'!A29:F189,6,0)</f>
        <v>0</v>
      </c>
      <c r="G150" s="364">
        <f>'Pa aktivitātēm'!G100</f>
        <v>24444111</v>
      </c>
      <c r="H150" s="364">
        <f>'Pa aktivitātēm'!I100</f>
        <v>24444111</v>
      </c>
      <c r="I150" s="364">
        <f>'Pa aktivitātēm'!J100</f>
        <v>0</v>
      </c>
      <c r="J150" s="364">
        <f>'Pa aktivitātēm'!K100</f>
        <v>0</v>
      </c>
      <c r="K150" s="365">
        <f t="shared" si="134"/>
        <v>24444111</v>
      </c>
      <c r="L150" s="366">
        <f t="shared" si="130"/>
        <v>1</v>
      </c>
      <c r="M150" s="364">
        <f>'Pa aktivitātēm'!P100</f>
        <v>0</v>
      </c>
      <c r="N150" s="367">
        <f t="shared" si="131"/>
        <v>0</v>
      </c>
      <c r="O150" s="368">
        <f>'Pa aktivitātēm'!U100</f>
        <v>0</v>
      </c>
      <c r="P150" s="367">
        <f t="shared" si="136"/>
        <v>0</v>
      </c>
      <c r="Q150" s="369">
        <f t="shared" si="109"/>
        <v>24444111</v>
      </c>
      <c r="R150" s="369">
        <f>K150-O150</f>
        <v>24444111</v>
      </c>
      <c r="S150" s="370">
        <f t="shared" si="105"/>
        <v>0</v>
      </c>
      <c r="T150" s="365">
        <f t="shared" si="137"/>
        <v>24444111</v>
      </c>
      <c r="U150" s="370" t="e">
        <f>Akt_apakšakt_pēcuzraudzība!#REF!</f>
        <v>#REF!</v>
      </c>
      <c r="V150" s="322" t="e">
        <f t="shared" si="129"/>
        <v>#REF!</v>
      </c>
    </row>
    <row r="151" spans="1:22" ht="112.5" hidden="1">
      <c r="A151" s="362" t="s">
        <v>541</v>
      </c>
      <c r="B151" s="331"/>
      <c r="C151" s="363" t="s">
        <v>542</v>
      </c>
      <c r="D151" s="332" t="s">
        <v>254</v>
      </c>
      <c r="E151" s="332" t="s">
        <v>246</v>
      </c>
      <c r="F151" s="332" t="e">
        <f>VLOOKUP(A151,'Pa aktivitātēm'!A30:F190,6,0)</f>
        <v>#N/A</v>
      </c>
      <c r="G151" s="364">
        <f>G152+G153+G154</f>
        <v>17019470</v>
      </c>
      <c r="H151" s="364">
        <f>H152+H153+H154</f>
        <v>17019470</v>
      </c>
      <c r="I151" s="364">
        <f t="shared" ref="I151:J151" si="150">I152+I153+I154</f>
        <v>63633318</v>
      </c>
      <c r="J151" s="364">
        <f t="shared" si="150"/>
        <v>63633318</v>
      </c>
      <c r="K151" s="365">
        <f t="shared" si="134"/>
        <v>80652788</v>
      </c>
      <c r="L151" s="366">
        <f>K151/H151</f>
        <v>4.7388542651445666</v>
      </c>
      <c r="M151" s="364">
        <f>M152+M153+M154</f>
        <v>0</v>
      </c>
      <c r="N151" s="367">
        <f t="shared" si="131"/>
        <v>0</v>
      </c>
      <c r="O151" s="364">
        <f>O152+O153+O154</f>
        <v>0</v>
      </c>
      <c r="P151" s="367">
        <f t="shared" si="136"/>
        <v>0</v>
      </c>
      <c r="Q151" s="369">
        <f t="shared" si="109"/>
        <v>17019470</v>
      </c>
      <c r="R151" s="369">
        <f>K151-O151</f>
        <v>80652788</v>
      </c>
      <c r="S151" s="370">
        <f t="shared" si="105"/>
        <v>63633318</v>
      </c>
      <c r="T151" s="365">
        <f t="shared" si="137"/>
        <v>80652788</v>
      </c>
      <c r="U151" s="370" t="e">
        <f>Akt_apakšakt_pēcuzraudzība!#REF!</f>
        <v>#REF!</v>
      </c>
      <c r="V151" s="322" t="e">
        <f t="shared" si="129"/>
        <v>#REF!</v>
      </c>
    </row>
    <row r="152" spans="1:22" ht="150">
      <c r="A152" s="362" t="s">
        <v>392</v>
      </c>
      <c r="B152" s="331" t="s">
        <v>441</v>
      </c>
      <c r="C152" s="363" t="s">
        <v>393</v>
      </c>
      <c r="D152" s="332"/>
      <c r="E152" s="332" t="s">
        <v>246</v>
      </c>
      <c r="F152" s="332">
        <f>VLOOKUP(A152,'Pa aktivitātēm'!A31:F191,6,0)</f>
        <v>3</v>
      </c>
      <c r="G152" s="364">
        <f>'Pa aktivitātēm'!G101</f>
        <v>7606415</v>
      </c>
      <c r="H152" s="364">
        <f>'Pa aktivitātēm'!I101</f>
        <v>7606415</v>
      </c>
      <c r="I152" s="364">
        <f>'Pa aktivitātēm'!J101</f>
        <v>0</v>
      </c>
      <c r="J152" s="364">
        <f>'Pa aktivitātēm'!K101</f>
        <v>0</v>
      </c>
      <c r="K152" s="365">
        <f t="shared" si="134"/>
        <v>7606415</v>
      </c>
      <c r="L152" s="366">
        <f t="shared" si="130"/>
        <v>1</v>
      </c>
      <c r="M152" s="364">
        <f>'Pa aktivitātēm'!P101</f>
        <v>0</v>
      </c>
      <c r="N152" s="367">
        <f t="shared" si="131"/>
        <v>0</v>
      </c>
      <c r="O152" s="368">
        <f>'Pa aktivitātēm'!U101</f>
        <v>0</v>
      </c>
      <c r="P152" s="367">
        <f t="shared" si="136"/>
        <v>0</v>
      </c>
      <c r="Q152" s="369">
        <f t="shared" si="109"/>
        <v>7606415</v>
      </c>
      <c r="R152" s="369">
        <f>K152-O152</f>
        <v>7606415</v>
      </c>
      <c r="S152" s="370">
        <f t="shared" ref="S152:S154" si="151">R152-Q152</f>
        <v>0</v>
      </c>
      <c r="T152" s="365">
        <f t="shared" si="137"/>
        <v>7606415</v>
      </c>
      <c r="U152" s="370" t="e">
        <f>Akt_apakšakt_pēcuzraudzība!#REF!</f>
        <v>#REF!</v>
      </c>
      <c r="V152" s="322" t="e">
        <f t="shared" si="129"/>
        <v>#REF!</v>
      </c>
    </row>
    <row r="153" spans="1:22" ht="131.25">
      <c r="A153" s="362" t="s">
        <v>456</v>
      </c>
      <c r="B153" s="331"/>
      <c r="C153" s="363" t="s">
        <v>394</v>
      </c>
      <c r="D153" s="332" t="s">
        <v>254</v>
      </c>
      <c r="E153" s="332" t="s">
        <v>246</v>
      </c>
      <c r="F153" s="332">
        <f>VLOOKUP(A153,'Pa aktivitātēm'!A32:F192,6,0)</f>
        <v>5</v>
      </c>
      <c r="G153" s="364">
        <f>'Pa aktivitātēm'!G102</f>
        <v>9413045</v>
      </c>
      <c r="H153" s="364">
        <f>'Pa aktivitātēm'!I102</f>
        <v>9413045</v>
      </c>
      <c r="I153" s="364">
        <f>'Pa aktivitātēm'!J102</f>
        <v>1076592</v>
      </c>
      <c r="J153" s="364">
        <f>'Pa aktivitātēm'!K102</f>
        <v>1076592</v>
      </c>
      <c r="K153" s="365">
        <f>H153+J153</f>
        <v>10489637</v>
      </c>
      <c r="L153" s="366">
        <f t="shared" si="130"/>
        <v>1.1143723417873812</v>
      </c>
      <c r="M153" s="364">
        <f>'Pa aktivitātēm'!P102</f>
        <v>0</v>
      </c>
      <c r="N153" s="367">
        <f t="shared" si="131"/>
        <v>0</v>
      </c>
      <c r="O153" s="368">
        <f>'Pa aktivitātēm'!U102</f>
        <v>0</v>
      </c>
      <c r="P153" s="367">
        <f t="shared" si="136"/>
        <v>0</v>
      </c>
      <c r="Q153" s="369">
        <v>0</v>
      </c>
      <c r="R153" s="369">
        <f>K153-O153</f>
        <v>10489637</v>
      </c>
      <c r="S153" s="370">
        <f t="shared" si="151"/>
        <v>10489637</v>
      </c>
      <c r="T153" s="365">
        <f t="shared" si="137"/>
        <v>10489637</v>
      </c>
      <c r="U153" s="370" t="e">
        <f>Akt_apakšakt_pēcuzraudzība!#REF!</f>
        <v>#REF!</v>
      </c>
      <c r="V153" s="322" t="e">
        <f t="shared" si="129"/>
        <v>#REF!</v>
      </c>
    </row>
    <row r="154" spans="1:22" ht="99">
      <c r="A154" s="486" t="s">
        <v>601</v>
      </c>
      <c r="B154" s="486"/>
      <c r="C154" s="486" t="s">
        <v>602</v>
      </c>
      <c r="D154" s="487" t="s">
        <v>254</v>
      </c>
      <c r="E154" s="488" t="s">
        <v>295</v>
      </c>
      <c r="F154" s="487">
        <f>VLOOKUP(A154,'Pa aktivitātēm'!A33:F193,6,0)</f>
        <v>5</v>
      </c>
      <c r="G154" s="489">
        <f>'Pa aktivitātēm'!G103</f>
        <v>10</v>
      </c>
      <c r="H154" s="489">
        <f>'Pa aktivitātēm'!I103</f>
        <v>10</v>
      </c>
      <c r="I154" s="489">
        <f>'Pa aktivitātēm'!J103</f>
        <v>62556726</v>
      </c>
      <c r="J154" s="489">
        <f>'Pa aktivitātēm'!K103</f>
        <v>62556726</v>
      </c>
      <c r="K154" s="490">
        <f>H154+J154</f>
        <v>62556736</v>
      </c>
      <c r="L154" s="491">
        <f t="shared" si="130"/>
        <v>6255673.5999999996</v>
      </c>
      <c r="M154" s="489">
        <f>'Pa aktivitātēm'!P103</f>
        <v>0</v>
      </c>
      <c r="N154" s="492">
        <f t="shared" si="131"/>
        <v>0</v>
      </c>
      <c r="O154" s="493">
        <f>'Pa aktivitātēm'!U103</f>
        <v>0</v>
      </c>
      <c r="P154" s="492">
        <f t="shared" si="136"/>
        <v>0</v>
      </c>
      <c r="Q154" s="494">
        <v>0</v>
      </c>
      <c r="R154" s="494"/>
      <c r="S154" s="495">
        <f t="shared" si="151"/>
        <v>0</v>
      </c>
      <c r="T154" s="490">
        <f>Q154+S154</f>
        <v>0</v>
      </c>
      <c r="U154" s="495" t="e">
        <f>Akt_apakšakt_pēcuzraudzība!#REF!</f>
        <v>#REF!</v>
      </c>
      <c r="V154" s="496" t="e">
        <f t="shared" si="129"/>
        <v>#REF!</v>
      </c>
    </row>
    <row r="155" spans="1:22" ht="56.25">
      <c r="A155" s="362" t="s">
        <v>41</v>
      </c>
      <c r="B155" s="331"/>
      <c r="C155" s="363" t="s">
        <v>173</v>
      </c>
      <c r="D155" s="332" t="s">
        <v>254</v>
      </c>
      <c r="E155" s="332" t="s">
        <v>246</v>
      </c>
      <c r="F155" s="332">
        <f>VLOOKUP(A155,'Pa aktivitātēm'!A34:F194,6,0)</f>
        <v>5</v>
      </c>
      <c r="G155" s="364">
        <f>'Pa aktivitātēm'!G104</f>
        <v>4607022</v>
      </c>
      <c r="H155" s="364">
        <f>'Pa aktivitātēm'!I104</f>
        <v>4607022</v>
      </c>
      <c r="I155" s="364">
        <f>'Pa aktivitātēm'!J104</f>
        <v>1000000</v>
      </c>
      <c r="J155" s="364">
        <f>'Pa aktivitātēm'!K104</f>
        <v>1000000</v>
      </c>
      <c r="K155" s="365">
        <f t="shared" si="134"/>
        <v>5607022</v>
      </c>
      <c r="L155" s="366">
        <f t="shared" si="130"/>
        <v>1.217059957603849</v>
      </c>
      <c r="M155" s="364">
        <f>'Pa aktivitātēm'!P104</f>
        <v>0</v>
      </c>
      <c r="N155" s="367">
        <f t="shared" ref="N155:N167" si="152">M155/H155</f>
        <v>0</v>
      </c>
      <c r="O155" s="368">
        <f>'Pa aktivitātēm'!U104</f>
        <v>0</v>
      </c>
      <c r="P155" s="367">
        <f t="shared" si="136"/>
        <v>0</v>
      </c>
      <c r="Q155" s="369">
        <v>0</v>
      </c>
      <c r="R155" s="369">
        <f>K155-O155</f>
        <v>5607022</v>
      </c>
      <c r="S155" s="370">
        <f t="shared" ref="S155:S157" si="153">R155-Q155</f>
        <v>5607022</v>
      </c>
      <c r="T155" s="365">
        <f t="shared" si="137"/>
        <v>5607022</v>
      </c>
      <c r="U155" s="370" t="e">
        <f>Akt_apakšakt_pēcuzraudzība!#REF!</f>
        <v>#REF!</v>
      </c>
      <c r="V155" s="322" t="e">
        <f t="shared" si="129"/>
        <v>#REF!</v>
      </c>
    </row>
    <row r="156" spans="1:22" ht="56.25" hidden="1">
      <c r="A156" s="88" t="s">
        <v>345</v>
      </c>
      <c r="B156" s="89"/>
      <c r="C156" s="90" t="s">
        <v>174</v>
      </c>
      <c r="D156" s="91" t="s">
        <v>254</v>
      </c>
      <c r="E156" s="91" t="s">
        <v>251</v>
      </c>
      <c r="F156" s="97" t="e">
        <f>VLOOKUP(A156,'Pa aktivitātēm'!A35:F195,6,0)</f>
        <v>#N/A</v>
      </c>
      <c r="G156" s="27">
        <f t="shared" ref="G156:M157" si="154">G157</f>
        <v>22985056</v>
      </c>
      <c r="H156" s="27">
        <f t="shared" si="154"/>
        <v>22985056</v>
      </c>
      <c r="I156" s="27">
        <f t="shared" si="154"/>
        <v>0</v>
      </c>
      <c r="J156" s="27">
        <f t="shared" si="154"/>
        <v>0</v>
      </c>
      <c r="K156" s="208">
        <f t="shared" si="134"/>
        <v>22985056</v>
      </c>
      <c r="L156" s="44">
        <f t="shared" si="130"/>
        <v>1</v>
      </c>
      <c r="M156" s="27">
        <f t="shared" si="154"/>
        <v>0</v>
      </c>
      <c r="N156" s="22">
        <f t="shared" si="152"/>
        <v>0</v>
      </c>
      <c r="O156" s="211">
        <f>O157</f>
        <v>0</v>
      </c>
      <c r="P156" s="22">
        <f t="shared" si="136"/>
        <v>0</v>
      </c>
      <c r="Q156" s="224">
        <f t="shared" si="109"/>
        <v>22985056</v>
      </c>
      <c r="R156" s="211">
        <f t="shared" ref="R156:U157" si="155">R157</f>
        <v>22985056</v>
      </c>
      <c r="S156" s="227">
        <f t="shared" si="153"/>
        <v>0</v>
      </c>
      <c r="T156" s="208">
        <f t="shared" si="137"/>
        <v>22985056</v>
      </c>
      <c r="U156" s="221" t="e">
        <f t="shared" si="155"/>
        <v>#REF!</v>
      </c>
      <c r="V156" s="47" t="e">
        <f t="shared" si="129"/>
        <v>#REF!</v>
      </c>
    </row>
    <row r="157" spans="1:22" ht="150" hidden="1">
      <c r="A157" s="88" t="s">
        <v>323</v>
      </c>
      <c r="B157" s="89"/>
      <c r="C157" s="90" t="s">
        <v>175</v>
      </c>
      <c r="D157" s="91" t="s">
        <v>254</v>
      </c>
      <c r="E157" s="91" t="s">
        <v>251</v>
      </c>
      <c r="F157" s="97" t="e">
        <f>VLOOKUP(A157,'Pa aktivitātēm'!A36:F196,6,0)</f>
        <v>#N/A</v>
      </c>
      <c r="G157" s="27">
        <f t="shared" si="154"/>
        <v>22985056</v>
      </c>
      <c r="H157" s="27">
        <f t="shared" si="154"/>
        <v>22985056</v>
      </c>
      <c r="I157" s="27">
        <f t="shared" si="154"/>
        <v>0</v>
      </c>
      <c r="J157" s="27">
        <f t="shared" si="154"/>
        <v>0</v>
      </c>
      <c r="K157" s="208">
        <f t="shared" si="134"/>
        <v>22985056</v>
      </c>
      <c r="L157" s="44">
        <f t="shared" si="130"/>
        <v>1</v>
      </c>
      <c r="M157" s="27">
        <f t="shared" si="154"/>
        <v>0</v>
      </c>
      <c r="N157" s="22">
        <f t="shared" si="152"/>
        <v>0</v>
      </c>
      <c r="O157" s="211">
        <f>O158</f>
        <v>0</v>
      </c>
      <c r="P157" s="22">
        <f t="shared" si="136"/>
        <v>0</v>
      </c>
      <c r="Q157" s="224">
        <f t="shared" si="109"/>
        <v>22985056</v>
      </c>
      <c r="R157" s="211">
        <f t="shared" si="155"/>
        <v>22985056</v>
      </c>
      <c r="S157" s="227">
        <f t="shared" si="153"/>
        <v>0</v>
      </c>
      <c r="T157" s="208">
        <f t="shared" si="137"/>
        <v>22985056</v>
      </c>
      <c r="U157" s="220" t="e">
        <f>Akt_apakšakt_pēcuzraudzība!#REF!</f>
        <v>#REF!</v>
      </c>
      <c r="V157" s="47" t="e">
        <f t="shared" si="129"/>
        <v>#REF!</v>
      </c>
    </row>
    <row r="158" spans="1:22" ht="93.75">
      <c r="A158" s="396" t="s">
        <v>346</v>
      </c>
      <c r="B158" s="397"/>
      <c r="C158" s="398" t="s">
        <v>176</v>
      </c>
      <c r="D158" s="399" t="s">
        <v>254</v>
      </c>
      <c r="E158" s="399" t="s">
        <v>251</v>
      </c>
      <c r="F158" s="387">
        <f>VLOOKUP(A158,'Pa aktivitātēm'!A37:F197,6,0)</f>
        <v>0</v>
      </c>
      <c r="G158" s="199">
        <f>'Pa aktivitātēm'!G105</f>
        <v>22985056</v>
      </c>
      <c r="H158" s="199">
        <f>'Pa aktivitātēm'!I105</f>
        <v>22985056</v>
      </c>
      <c r="I158" s="199">
        <f>'Pa aktivitātēm'!J105</f>
        <v>0</v>
      </c>
      <c r="J158" s="199">
        <f>'Pa aktivitātēm'!K105</f>
        <v>0</v>
      </c>
      <c r="K158" s="388">
        <f t="shared" si="134"/>
        <v>22985056</v>
      </c>
      <c r="L158" s="400">
        <f t="shared" si="130"/>
        <v>1</v>
      </c>
      <c r="M158" s="199">
        <f>'Pa aktivitātēm'!P105</f>
        <v>0</v>
      </c>
      <c r="N158" s="392">
        <f t="shared" si="152"/>
        <v>0</v>
      </c>
      <c r="O158" s="391">
        <f>'Pa aktivitātēm'!U105</f>
        <v>0</v>
      </c>
      <c r="P158" s="392">
        <f t="shared" si="136"/>
        <v>0</v>
      </c>
      <c r="Q158" s="393">
        <v>0</v>
      </c>
      <c r="R158" s="394">
        <f>K158-O158</f>
        <v>22985056</v>
      </c>
      <c r="S158" s="393">
        <f>R158-Q158</f>
        <v>22985056</v>
      </c>
      <c r="T158" s="388">
        <f t="shared" si="137"/>
        <v>22985056</v>
      </c>
      <c r="U158" s="394" t="e">
        <f>Akt_apakšakt_pēcuzraudzība!#REF!</f>
        <v>#REF!</v>
      </c>
      <c r="V158" s="395" t="e">
        <f>O158-U158</f>
        <v>#REF!</v>
      </c>
    </row>
    <row r="159" spans="1:22" ht="105">
      <c r="A159" s="106" t="s">
        <v>42</v>
      </c>
      <c r="B159" s="303"/>
      <c r="C159" s="93" t="s">
        <v>582</v>
      </c>
      <c r="D159" s="94" t="s">
        <v>255</v>
      </c>
      <c r="E159" s="94" t="s">
        <v>1</v>
      </c>
      <c r="F159" s="94" t="s">
        <v>1</v>
      </c>
      <c r="G159" s="34">
        <f>G160+G161</f>
        <v>3130303602</v>
      </c>
      <c r="H159" s="34">
        <f t="shared" ref="H159:M159" si="156">H160+H161</f>
        <v>3130303602</v>
      </c>
      <c r="I159" s="34">
        <f t="shared" si="156"/>
        <v>168590098.47934842</v>
      </c>
      <c r="J159" s="34">
        <f t="shared" si="156"/>
        <v>156288504.82159463</v>
      </c>
      <c r="K159" s="34">
        <f t="shared" si="156"/>
        <v>3286592106.8215942</v>
      </c>
      <c r="L159" s="34">
        <f t="shared" si="156"/>
        <v>48.520072530912756</v>
      </c>
      <c r="M159" s="34">
        <f t="shared" si="156"/>
        <v>0</v>
      </c>
      <c r="N159" s="33">
        <f t="shared" si="152"/>
        <v>0</v>
      </c>
      <c r="O159" s="34">
        <f>O160+O161</f>
        <v>0</v>
      </c>
      <c r="P159" s="33">
        <f t="shared" si="136"/>
        <v>0</v>
      </c>
      <c r="Q159" s="210">
        <f>Q160+Q161</f>
        <v>1601467272</v>
      </c>
      <c r="R159" s="210">
        <f t="shared" ref="R159" si="157">R162+R193+R211+R221+R242+R258+R265+R268</f>
        <v>3420805833.6096096</v>
      </c>
      <c r="S159" s="210">
        <f>S160+S161</f>
        <v>1819338561.6096096</v>
      </c>
      <c r="T159" s="210">
        <f>Q159+S159</f>
        <v>3420805833.6096096</v>
      </c>
      <c r="U159" s="34" t="e">
        <f t="shared" ref="U159" si="158">U160+U161</f>
        <v>#REF!</v>
      </c>
      <c r="V159" s="34" t="e">
        <f>O159-U159</f>
        <v>#REF!</v>
      </c>
    </row>
    <row r="160" spans="1:22" ht="58.5">
      <c r="A160" s="107" t="s">
        <v>42</v>
      </c>
      <c r="B160" s="304"/>
      <c r="C160" s="108" t="s">
        <v>177</v>
      </c>
      <c r="D160" s="109" t="s">
        <v>254</v>
      </c>
      <c r="E160" s="109" t="s">
        <v>1</v>
      </c>
      <c r="F160" s="109" t="s">
        <v>1</v>
      </c>
      <c r="G160" s="39">
        <f>G164+G167+G170+G173+G181+G183+G187+G188+G191+G195+G196+G199+G200+G201+G204+G223+G225+G227+G232+G236+G237+G238+G240+G241+G260+G261+G263+G266</f>
        <v>1590527049</v>
      </c>
      <c r="H160" s="39">
        <f t="shared" ref="H160:O160" si="159">H164+H167+H170+H173+H181+H183+H187+H188+H191+H195+H196+H199+H200+H201+H204+H223+H225+H227+H232+H236+H237+H238+H240+H241+H260+H261+H263+H266</f>
        <v>1590527049</v>
      </c>
      <c r="I160" s="39">
        <f t="shared" si="159"/>
        <v>117673847.14396617</v>
      </c>
      <c r="J160" s="39">
        <f t="shared" si="159"/>
        <v>110659131.62026396</v>
      </c>
      <c r="K160" s="39">
        <f t="shared" si="159"/>
        <v>1701186180.6202638</v>
      </c>
      <c r="L160" s="39">
        <f t="shared" si="159"/>
        <v>32.194644260842338</v>
      </c>
      <c r="M160" s="39">
        <f t="shared" si="159"/>
        <v>0</v>
      </c>
      <c r="N160" s="37">
        <f t="shared" si="152"/>
        <v>0</v>
      </c>
      <c r="O160" s="39">
        <f t="shared" si="159"/>
        <v>0</v>
      </c>
      <c r="P160" s="37">
        <f t="shared" si="136"/>
        <v>0</v>
      </c>
      <c r="Q160" s="218">
        <f>Q164+Q165+Q167+Q168+Q170+Q171+Q173+Q174+Q178+Q177+Q179+Q180+Q181+Q182+Q183+Q184+Q187+Q188+Q189+Q191+Q192+Q195+Q196+Q198+Q199+Q200+Q201+Q204+Q205+Q206+Q207+Q209++Q210+Q223+Q224+Q225+Q227+Q228+Q231+Q232+Q233+Q234+Q236+Q237+Q238+Q240+Q241+Q260+Q261+Q263+Q266</f>
        <v>996209955</v>
      </c>
      <c r="R160" s="218">
        <f t="shared" ref="R160:S160" si="160">R164+R165+R167+R168+R170+R171+R173+R174+R178+R177+R179+R180+R181+R182+R183+R184+R187+R188+R189+R191+R192+R195+R196+R198+R199+R200+R201+R204+R205+R206+R207+R209++R210+R223+R224+R225+R227+R228+R231+R232+R233+R234+R236+R237+R238+R240+R241+R260+R261+R263+R266</f>
        <v>1835399907.4082787</v>
      </c>
      <c r="S160" s="218">
        <f t="shared" si="160"/>
        <v>839189952.40827882</v>
      </c>
      <c r="T160" s="218">
        <f>Q160+S160</f>
        <v>1835399907.4082789</v>
      </c>
      <c r="U160" s="39" t="e">
        <f t="shared" ref="U160" si="161">U164+U167+U170+U173+U181+U183+U187+U188+U191+U195+U196+U199+U200+U201+U204+U223+U225+U227+U232+U236+U237+U238+U240+U241+U260+U261+U263+U266</f>
        <v>#REF!</v>
      </c>
      <c r="V160" s="39" t="e">
        <f>O160-U160</f>
        <v>#REF!</v>
      </c>
    </row>
    <row r="161" spans="1:22" ht="19.5">
      <c r="A161" s="107" t="s">
        <v>42</v>
      </c>
      <c r="B161" s="304"/>
      <c r="C161" s="108" t="s">
        <v>178</v>
      </c>
      <c r="D161" s="109" t="s">
        <v>256</v>
      </c>
      <c r="E161" s="109" t="s">
        <v>1</v>
      </c>
      <c r="F161" s="109" t="s">
        <v>1</v>
      </c>
      <c r="G161" s="39">
        <f>G213+G214+G215+G216+G217+G218+G220+G244+G246+G247+G248+G249+G250+G253+G255+G269</f>
        <v>1539776553</v>
      </c>
      <c r="H161" s="39">
        <f t="shared" ref="H161:I161" si="162">H213+H214+H215+H216+H217+H218+H220+H244+H246+H247+H248+H249+H250+H253+H255+H269</f>
        <v>1539776553</v>
      </c>
      <c r="I161" s="39">
        <f t="shared" si="162"/>
        <v>50916251.335382268</v>
      </c>
      <c r="J161" s="39">
        <f t="shared" ref="J161:L161" si="163">J213+J214+J215+J216+J217+J218+J220+J244+J246+J247+J248+J249+J250+J253+J255+J269</f>
        <v>45629373.201330669</v>
      </c>
      <c r="K161" s="39">
        <f t="shared" si="163"/>
        <v>1585405926.2013307</v>
      </c>
      <c r="L161" s="39">
        <f t="shared" si="163"/>
        <v>16.325428270070418</v>
      </c>
      <c r="M161" s="39">
        <f>M213+M214+M215+M216+M217+M218+M220+M244+M246+M247+M248+M249+M250+M253+M255+M269</f>
        <v>0</v>
      </c>
      <c r="N161" s="37">
        <f t="shared" si="152"/>
        <v>0</v>
      </c>
      <c r="O161" s="39">
        <f>O213+O214+O215+O216+O217+O218+O220+O244+O246+O247+O248+O249+O250+O253+O255+O269</f>
        <v>0</v>
      </c>
      <c r="P161" s="37">
        <f t="shared" si="136"/>
        <v>0</v>
      </c>
      <c r="Q161" s="218">
        <f>Q213+Q214+Q215+Q216++Q217+Q218+Q220+Q244+Q246+Q247+Q248++Q249+Q250+Q253+Q254+Q255+Q256+Q257+Q269</f>
        <v>605257317</v>
      </c>
      <c r="R161" s="218">
        <f t="shared" ref="R161:S161" si="164">R213+R214+R215+R216++R217+R218+R220+R244+R246+R247+R248++R249+R250+R253+R254+R255+R256+R257+R269</f>
        <v>1585405926.2013307</v>
      </c>
      <c r="S161" s="218">
        <f t="shared" si="164"/>
        <v>980148609.20133066</v>
      </c>
      <c r="T161" s="218">
        <f>Q161+S161</f>
        <v>1585405926.2013307</v>
      </c>
      <c r="U161" s="39" t="e">
        <f>U213+U214+U215+U216+U217+U218+U220+U244+U246+U247+U248+U249+U250+U253+U255+U269</f>
        <v>#REF!</v>
      </c>
      <c r="V161" s="39" t="e">
        <f t="shared" si="129"/>
        <v>#REF!</v>
      </c>
    </row>
    <row r="162" spans="1:22" ht="93.75" hidden="1">
      <c r="A162" s="98" t="s">
        <v>43</v>
      </c>
      <c r="B162" s="301"/>
      <c r="C162" s="99" t="s">
        <v>179</v>
      </c>
      <c r="D162" s="100" t="s">
        <v>254</v>
      </c>
      <c r="E162" s="100" t="s">
        <v>1</v>
      </c>
      <c r="F162" s="97" t="e">
        <f>VLOOKUP(A162,'Pa aktivitātēm'!A41:F204,6,0)</f>
        <v>#N/A</v>
      </c>
      <c r="G162" s="27">
        <f>G163+G166+G169+G175+G185</f>
        <v>535112450</v>
      </c>
      <c r="H162" s="27">
        <f t="shared" ref="H162:M162" si="165">H163+H166+H169+H175+H185</f>
        <v>535112450</v>
      </c>
      <c r="I162" s="27">
        <f t="shared" si="165"/>
        <v>55309229.851611547</v>
      </c>
      <c r="J162" s="27">
        <v>49873042.923216142</v>
      </c>
      <c r="K162" s="208">
        <f t="shared" si="134"/>
        <v>584985492.9232161</v>
      </c>
      <c r="L162" s="101">
        <f t="shared" si="130"/>
        <v>1.0932010513364361</v>
      </c>
      <c r="M162" s="27">
        <f t="shared" si="165"/>
        <v>0</v>
      </c>
      <c r="N162" s="23">
        <f t="shared" si="152"/>
        <v>0</v>
      </c>
      <c r="O162" s="212">
        <f>O163+O166+O169+O175+O185</f>
        <v>0</v>
      </c>
      <c r="P162" s="23">
        <f t="shared" si="136"/>
        <v>0</v>
      </c>
      <c r="Q162" s="223">
        <f t="shared" ref="Q162:S162" si="166">Q163+Q166+Q169+Q175+Q185</f>
        <v>419267724</v>
      </c>
      <c r="R162" s="212">
        <f t="shared" si="166"/>
        <v>584985492.9232161</v>
      </c>
      <c r="S162" s="225">
        <f t="shared" si="166"/>
        <v>165717768.92321613</v>
      </c>
      <c r="T162" s="208">
        <f t="shared" si="137"/>
        <v>584985492.9232161</v>
      </c>
      <c r="U162" s="220" t="e">
        <f>Akt_apakšakt_pēcuzraudzība!#REF!</f>
        <v>#REF!</v>
      </c>
      <c r="V162" s="47" t="e">
        <f t="shared" si="129"/>
        <v>#REF!</v>
      </c>
    </row>
    <row r="163" spans="1:22" ht="93.75" hidden="1">
      <c r="A163" s="98" t="s">
        <v>44</v>
      </c>
      <c r="B163" s="301"/>
      <c r="C163" s="99" t="s">
        <v>289</v>
      </c>
      <c r="D163" s="100" t="s">
        <v>254</v>
      </c>
      <c r="E163" s="100" t="s">
        <v>244</v>
      </c>
      <c r="F163" s="97" t="e">
        <f>VLOOKUP(A163,'Pa aktivitātēm'!A42:F206,6,0)</f>
        <v>#N/A</v>
      </c>
      <c r="G163" s="27">
        <f>G164+G165</f>
        <v>118644981</v>
      </c>
      <c r="H163" s="27">
        <f t="shared" ref="H163:M163" si="167">H164+H165</f>
        <v>118644981</v>
      </c>
      <c r="I163" s="27">
        <f t="shared" si="167"/>
        <v>26553485</v>
      </c>
      <c r="J163" s="27">
        <v>22838179</v>
      </c>
      <c r="K163" s="208">
        <f t="shared" si="134"/>
        <v>141483160</v>
      </c>
      <c r="L163" s="101">
        <f t="shared" si="130"/>
        <v>1.1924917413910665</v>
      </c>
      <c r="M163" s="27">
        <f t="shared" si="167"/>
        <v>0</v>
      </c>
      <c r="N163" s="23">
        <f t="shared" si="152"/>
        <v>0</v>
      </c>
      <c r="O163" s="212">
        <f>O164+O165</f>
        <v>0</v>
      </c>
      <c r="P163" s="23">
        <f t="shared" si="136"/>
        <v>0</v>
      </c>
      <c r="Q163" s="223">
        <f>Q164+Q165</f>
        <v>2800255</v>
      </c>
      <c r="R163" s="212">
        <f t="shared" ref="R163:S163" si="168">R164+R165</f>
        <v>141483160</v>
      </c>
      <c r="S163" s="225">
        <f t="shared" si="168"/>
        <v>138682905</v>
      </c>
      <c r="T163" s="208">
        <f t="shared" si="137"/>
        <v>141483160</v>
      </c>
      <c r="U163" s="220" t="e">
        <f>Akt_apakšakt_pēcuzraudzība!#REF!</f>
        <v>#REF!</v>
      </c>
      <c r="V163" s="47" t="e">
        <f t="shared" si="129"/>
        <v>#REF!</v>
      </c>
    </row>
    <row r="164" spans="1:22" ht="168.75">
      <c r="A164" s="421" t="s">
        <v>484</v>
      </c>
      <c r="B164" s="422"/>
      <c r="C164" s="423" t="s">
        <v>180</v>
      </c>
      <c r="D164" s="424" t="s">
        <v>254</v>
      </c>
      <c r="E164" s="424" t="s">
        <v>244</v>
      </c>
      <c r="F164" s="424">
        <f>VLOOKUP(A164,'Pa aktivitātēm'!A43:F206,6,0)</f>
        <v>5</v>
      </c>
      <c r="G164" s="440">
        <f>'Pa aktivitātēm'!G109</f>
        <v>115844726</v>
      </c>
      <c r="H164" s="440">
        <f>'Pa aktivitātēm'!I109</f>
        <v>115844726</v>
      </c>
      <c r="I164" s="440">
        <f>'Pa aktivitātēm'!J109</f>
        <v>26553485</v>
      </c>
      <c r="J164" s="440">
        <f>'Pa aktivitātēm'!K109</f>
        <v>22838179</v>
      </c>
      <c r="K164" s="419">
        <f t="shared" si="134"/>
        <v>138682905</v>
      </c>
      <c r="L164" s="426">
        <f t="shared" si="130"/>
        <v>1.1971447452860307</v>
      </c>
      <c r="M164" s="440">
        <f>'Pa aktivitātēm'!P109</f>
        <v>0</v>
      </c>
      <c r="N164" s="74">
        <f t="shared" si="152"/>
        <v>0</v>
      </c>
      <c r="O164" s="439">
        <f>'Pa aktivitātēm'!U109</f>
        <v>0</v>
      </c>
      <c r="P164" s="427">
        <f t="shared" si="136"/>
        <v>0</v>
      </c>
      <c r="Q164" s="429">
        <v>0</v>
      </c>
      <c r="R164" s="429">
        <f>K164-O164</f>
        <v>138682905</v>
      </c>
      <c r="S164" s="430">
        <f t="shared" ref="S164:S227" si="169">R164-Q164</f>
        <v>138682905</v>
      </c>
      <c r="T164" s="419">
        <f t="shared" si="137"/>
        <v>138682905</v>
      </c>
      <c r="U164" s="430" t="e">
        <f>Akt_apakšakt_pēcuzraudzība!#REF!</f>
        <v>#REF!</v>
      </c>
      <c r="V164" s="431" t="e">
        <f t="shared" si="129"/>
        <v>#REF!</v>
      </c>
    </row>
    <row r="165" spans="1:22" ht="150" hidden="1">
      <c r="A165" s="421" t="s">
        <v>403</v>
      </c>
      <c r="B165" s="422"/>
      <c r="C165" s="423" t="s">
        <v>181</v>
      </c>
      <c r="D165" s="424" t="s">
        <v>254</v>
      </c>
      <c r="E165" s="424" t="s">
        <v>244</v>
      </c>
      <c r="F165" s="424">
        <f>VLOOKUP(A165,'Pa aktivitātēm'!A44:F210,6,0)</f>
        <v>5</v>
      </c>
      <c r="G165" s="440">
        <f>'Pa aktivitātēm'!G110</f>
        <v>2800255</v>
      </c>
      <c r="H165" s="440">
        <f>'Pa aktivitātēm'!I110</f>
        <v>2800255</v>
      </c>
      <c r="I165" s="440">
        <f>'Pa aktivitātēm'!J110</f>
        <v>0</v>
      </c>
      <c r="J165" s="440">
        <f>'Pa aktivitātēm'!K110</f>
        <v>0</v>
      </c>
      <c r="K165" s="419">
        <f t="shared" si="134"/>
        <v>2800255</v>
      </c>
      <c r="L165" s="426">
        <f t="shared" si="130"/>
        <v>1</v>
      </c>
      <c r="M165" s="440">
        <f>'Pa aktivitātēm'!P110</f>
        <v>0</v>
      </c>
      <c r="N165" s="74">
        <f t="shared" si="152"/>
        <v>0</v>
      </c>
      <c r="O165" s="439">
        <f>'Pa aktivitātēm'!U110</f>
        <v>0</v>
      </c>
      <c r="P165" s="427">
        <f t="shared" si="136"/>
        <v>0</v>
      </c>
      <c r="Q165" s="429">
        <f t="shared" ref="Q165:Q228" si="170">H165-O165</f>
        <v>2800255</v>
      </c>
      <c r="R165" s="429">
        <f>K165-O165</f>
        <v>2800255</v>
      </c>
      <c r="S165" s="430">
        <f t="shared" si="169"/>
        <v>0</v>
      </c>
      <c r="T165" s="419">
        <f t="shared" si="137"/>
        <v>2800255</v>
      </c>
      <c r="U165" s="430" t="e">
        <f>Akt_apakšakt_pēcuzraudzība!#REF!</f>
        <v>#REF!</v>
      </c>
      <c r="V165" s="431" t="e">
        <f t="shared" si="129"/>
        <v>#REF!</v>
      </c>
    </row>
    <row r="166" spans="1:22" ht="93.75" hidden="1">
      <c r="A166" s="432" t="s">
        <v>45</v>
      </c>
      <c r="B166" s="433"/>
      <c r="C166" s="434" t="s">
        <v>182</v>
      </c>
      <c r="D166" s="435" t="s">
        <v>29</v>
      </c>
      <c r="E166" s="435" t="s">
        <v>244</v>
      </c>
      <c r="F166" s="424" t="e">
        <f>VLOOKUP(A166,'Pa aktivitātēm'!A45:F211,6,0)</f>
        <v>#N/A</v>
      </c>
      <c r="G166" s="436">
        <f>G167+G168</f>
        <v>121476779</v>
      </c>
      <c r="H166" s="436">
        <f t="shared" ref="H166:M166" si="171">H167+H168</f>
        <v>121476779</v>
      </c>
      <c r="I166" s="436">
        <f t="shared" si="171"/>
        <v>0</v>
      </c>
      <c r="J166" s="436">
        <f t="shared" ref="J166" si="172">J167+J168</f>
        <v>0</v>
      </c>
      <c r="K166" s="419">
        <f t="shared" si="134"/>
        <v>121476779</v>
      </c>
      <c r="L166" s="420">
        <f t="shared" si="130"/>
        <v>1</v>
      </c>
      <c r="M166" s="436">
        <f t="shared" si="171"/>
        <v>0</v>
      </c>
      <c r="N166" s="74">
        <f t="shared" si="152"/>
        <v>0</v>
      </c>
      <c r="O166" s="436">
        <f t="shared" ref="O166:U166" si="173">O167+O168</f>
        <v>0</v>
      </c>
      <c r="P166" s="74">
        <f t="shared" si="136"/>
        <v>0</v>
      </c>
      <c r="Q166" s="429">
        <f t="shared" si="170"/>
        <v>121476779</v>
      </c>
      <c r="R166" s="436">
        <f t="shared" si="173"/>
        <v>121476779</v>
      </c>
      <c r="S166" s="430">
        <f t="shared" si="169"/>
        <v>0</v>
      </c>
      <c r="T166" s="419">
        <f t="shared" si="137"/>
        <v>121476779</v>
      </c>
      <c r="U166" s="438" t="e">
        <f t="shared" si="173"/>
        <v>#REF!</v>
      </c>
      <c r="V166" s="431" t="e">
        <f t="shared" si="129"/>
        <v>#REF!</v>
      </c>
    </row>
    <row r="167" spans="1:22" ht="281.25">
      <c r="A167" s="421" t="s">
        <v>407</v>
      </c>
      <c r="B167" s="422"/>
      <c r="C167" s="423" t="s">
        <v>183</v>
      </c>
      <c r="D167" s="424" t="s">
        <v>254</v>
      </c>
      <c r="E167" s="424" t="s">
        <v>244</v>
      </c>
      <c r="F167" s="424">
        <f>VLOOKUP(A167,'Pa aktivitātēm'!A46:F211,6,0)</f>
        <v>5</v>
      </c>
      <c r="G167" s="440">
        <f>'Pa aktivitātēm'!G111</f>
        <v>121476779</v>
      </c>
      <c r="H167" s="440">
        <f>'Pa aktivitātēm'!I111</f>
        <v>121476779</v>
      </c>
      <c r="I167" s="440">
        <f>'Pa aktivitātēm'!J111</f>
        <v>0</v>
      </c>
      <c r="J167" s="440">
        <f>'Pa aktivitātēm'!K111</f>
        <v>0</v>
      </c>
      <c r="K167" s="419">
        <f t="shared" si="134"/>
        <v>121476779</v>
      </c>
      <c r="L167" s="426">
        <f t="shared" si="130"/>
        <v>1</v>
      </c>
      <c r="M167" s="440">
        <f>'Pa aktivitātēm'!P111</f>
        <v>0</v>
      </c>
      <c r="N167" s="74">
        <f t="shared" si="152"/>
        <v>0</v>
      </c>
      <c r="O167" s="439">
        <f>'Pa aktivitātēm'!U111</f>
        <v>0</v>
      </c>
      <c r="P167" s="427">
        <f t="shared" si="136"/>
        <v>0</v>
      </c>
      <c r="Q167" s="429">
        <f t="shared" si="170"/>
        <v>121476779</v>
      </c>
      <c r="R167" s="429">
        <f>K167-O167</f>
        <v>121476779</v>
      </c>
      <c r="S167" s="430">
        <f t="shared" si="169"/>
        <v>0</v>
      </c>
      <c r="T167" s="419">
        <f t="shared" si="137"/>
        <v>121476779</v>
      </c>
      <c r="U167" s="430" t="e">
        <f>Akt_apakšakt_pēcuzraudzība!#REF!</f>
        <v>#REF!</v>
      </c>
      <c r="V167" s="431" t="e">
        <f t="shared" si="129"/>
        <v>#REF!</v>
      </c>
    </row>
    <row r="168" spans="1:22" ht="112.5" hidden="1">
      <c r="A168" s="421" t="s">
        <v>46</v>
      </c>
      <c r="B168" s="422"/>
      <c r="C168" s="423" t="s">
        <v>184</v>
      </c>
      <c r="D168" s="424" t="s">
        <v>29</v>
      </c>
      <c r="E168" s="424" t="s">
        <v>244</v>
      </c>
      <c r="F168" s="424" t="e">
        <f>VLOOKUP(A168,'Pa aktivitātēm'!A47:F211,6,0)</f>
        <v>#N/A</v>
      </c>
      <c r="G168" s="440">
        <f>'Pa aktivitātēm'!G112</f>
        <v>0</v>
      </c>
      <c r="H168" s="440">
        <f>'Pa aktivitātēm'!I112</f>
        <v>0</v>
      </c>
      <c r="I168" s="440">
        <f>'Pa aktivitātēm'!J112</f>
        <v>0</v>
      </c>
      <c r="J168" s="440">
        <f>'Pa aktivitātēm'!K112</f>
        <v>0</v>
      </c>
      <c r="K168" s="419">
        <f t="shared" si="134"/>
        <v>0</v>
      </c>
      <c r="L168" s="426">
        <v>0</v>
      </c>
      <c r="M168" s="440">
        <f>'Pa aktivitātēm'!P112</f>
        <v>0</v>
      </c>
      <c r="N168" s="74">
        <v>0</v>
      </c>
      <c r="O168" s="439">
        <f>'Pa aktivitātēm'!U112</f>
        <v>0</v>
      </c>
      <c r="P168" s="427">
        <f t="shared" si="136"/>
        <v>0</v>
      </c>
      <c r="Q168" s="429">
        <f t="shared" si="170"/>
        <v>0</v>
      </c>
      <c r="R168" s="429">
        <f>K168-O168</f>
        <v>0</v>
      </c>
      <c r="S168" s="430">
        <f t="shared" si="169"/>
        <v>0</v>
      </c>
      <c r="T168" s="419">
        <f t="shared" si="137"/>
        <v>0</v>
      </c>
      <c r="U168" s="430" t="e">
        <f>Akt_apakšakt_pēcuzraudzība!#REF!</f>
        <v>#REF!</v>
      </c>
      <c r="V168" s="431" t="e">
        <f t="shared" si="129"/>
        <v>#REF!</v>
      </c>
    </row>
    <row r="169" spans="1:22" ht="131.25" hidden="1">
      <c r="A169" s="432" t="s">
        <v>47</v>
      </c>
      <c r="B169" s="433"/>
      <c r="C169" s="434" t="s">
        <v>185</v>
      </c>
      <c r="D169" s="435" t="s">
        <v>29</v>
      </c>
      <c r="E169" s="435" t="s">
        <v>244</v>
      </c>
      <c r="F169" s="424" t="e">
        <f>VLOOKUP(A169,'Pa aktivitātēm'!A48:F212,6,0)</f>
        <v>#N/A</v>
      </c>
      <c r="G169" s="436">
        <f>G170+G171+G172</f>
        <v>40819242</v>
      </c>
      <c r="H169" s="436">
        <f t="shared" ref="H169:M169" si="174">H170+H171+H172</f>
        <v>40819242</v>
      </c>
      <c r="I169" s="436">
        <f t="shared" si="174"/>
        <v>0</v>
      </c>
      <c r="J169" s="436">
        <f t="shared" ref="J169" si="175">J170+J171+J172</f>
        <v>0</v>
      </c>
      <c r="K169" s="419">
        <f t="shared" si="134"/>
        <v>40819242</v>
      </c>
      <c r="L169" s="420">
        <f t="shared" ref="L169:L179" si="176">K169/H169</f>
        <v>1</v>
      </c>
      <c r="M169" s="436">
        <f t="shared" si="174"/>
        <v>0</v>
      </c>
      <c r="N169" s="74">
        <f t="shared" ref="N169:N179" si="177">M169/H169</f>
        <v>0</v>
      </c>
      <c r="O169" s="436">
        <f t="shared" ref="O169:U169" si="178">O170+O171+O172</f>
        <v>0</v>
      </c>
      <c r="P169" s="74">
        <f t="shared" si="136"/>
        <v>0</v>
      </c>
      <c r="Q169" s="429">
        <f t="shared" si="170"/>
        <v>40819242</v>
      </c>
      <c r="R169" s="436">
        <f t="shared" si="178"/>
        <v>40819242</v>
      </c>
      <c r="S169" s="430">
        <f t="shared" si="169"/>
        <v>0</v>
      </c>
      <c r="T169" s="419">
        <f t="shared" si="137"/>
        <v>40819242</v>
      </c>
      <c r="U169" s="438" t="e">
        <f t="shared" si="178"/>
        <v>#REF!</v>
      </c>
      <c r="V169" s="431" t="e">
        <f t="shared" si="129"/>
        <v>#REF!</v>
      </c>
    </row>
    <row r="170" spans="1:22" ht="135">
      <c r="A170" s="421" t="s">
        <v>422</v>
      </c>
      <c r="B170" s="422" t="s">
        <v>625</v>
      </c>
      <c r="C170" s="423" t="s">
        <v>583</v>
      </c>
      <c r="D170" s="424" t="s">
        <v>254</v>
      </c>
      <c r="E170" s="424" t="s">
        <v>244</v>
      </c>
      <c r="F170" s="424">
        <f>VLOOKUP(A170,'Pa aktivitātēm'!A49:F212,6,0)</f>
        <v>5</v>
      </c>
      <c r="G170" s="441">
        <f>'Pa aktivitātēm'!G113</f>
        <v>25675942</v>
      </c>
      <c r="H170" s="441">
        <f>'Pa aktivitātēm'!I113</f>
        <v>25675942</v>
      </c>
      <c r="I170" s="441">
        <f>'Pa aktivitātēm'!J113</f>
        <v>0</v>
      </c>
      <c r="J170" s="441">
        <f>'Pa aktivitātēm'!K113</f>
        <v>0</v>
      </c>
      <c r="K170" s="419">
        <f t="shared" si="134"/>
        <v>25675942</v>
      </c>
      <c r="L170" s="426">
        <f t="shared" si="176"/>
        <v>1</v>
      </c>
      <c r="M170" s="441">
        <f>'Pa aktivitātēm'!P113</f>
        <v>0</v>
      </c>
      <c r="N170" s="74">
        <f t="shared" si="177"/>
        <v>0</v>
      </c>
      <c r="O170" s="442">
        <f>'Pa aktivitātēm'!U113</f>
        <v>0</v>
      </c>
      <c r="P170" s="427">
        <f t="shared" si="136"/>
        <v>0</v>
      </c>
      <c r="Q170" s="429">
        <f t="shared" si="170"/>
        <v>25675942</v>
      </c>
      <c r="R170" s="429">
        <f>K170-O170</f>
        <v>25675942</v>
      </c>
      <c r="S170" s="430">
        <f t="shared" si="169"/>
        <v>0</v>
      </c>
      <c r="T170" s="419">
        <f t="shared" si="137"/>
        <v>25675942</v>
      </c>
      <c r="U170" s="430" t="e">
        <f>Akt_apakšakt_pēcuzraudzība!#REF!</f>
        <v>#REF!</v>
      </c>
      <c r="V170" s="431" t="e">
        <f>O170-U170</f>
        <v>#REF!</v>
      </c>
    </row>
    <row r="171" spans="1:22" ht="93.75" hidden="1">
      <c r="A171" s="421" t="s">
        <v>408</v>
      </c>
      <c r="B171" s="422"/>
      <c r="C171" s="423" t="s">
        <v>186</v>
      </c>
      <c r="D171" s="424" t="s">
        <v>254</v>
      </c>
      <c r="E171" s="424" t="s">
        <v>244</v>
      </c>
      <c r="F171" s="424">
        <f>VLOOKUP(A171,'Pa aktivitātēm'!A50:F212,6,0)</f>
        <v>5</v>
      </c>
      <c r="G171" s="441">
        <f>'Pa aktivitātēm'!G114</f>
        <v>3168083</v>
      </c>
      <c r="H171" s="441">
        <f>'Pa aktivitātēm'!I114</f>
        <v>3168083</v>
      </c>
      <c r="I171" s="441">
        <f>'Pa aktivitātēm'!J114</f>
        <v>0</v>
      </c>
      <c r="J171" s="441">
        <f>'Pa aktivitātēm'!K114</f>
        <v>0</v>
      </c>
      <c r="K171" s="419">
        <f t="shared" si="134"/>
        <v>3168083</v>
      </c>
      <c r="L171" s="426">
        <f t="shared" si="176"/>
        <v>1</v>
      </c>
      <c r="M171" s="441">
        <f>'Pa aktivitātēm'!P114</f>
        <v>0</v>
      </c>
      <c r="N171" s="74">
        <f t="shared" si="177"/>
        <v>0</v>
      </c>
      <c r="O171" s="442">
        <f>'Pa aktivitātēm'!U114</f>
        <v>0</v>
      </c>
      <c r="P171" s="427">
        <f t="shared" si="136"/>
        <v>0</v>
      </c>
      <c r="Q171" s="429">
        <f t="shared" si="170"/>
        <v>3168083</v>
      </c>
      <c r="R171" s="429">
        <f>K171-O171</f>
        <v>3168083</v>
      </c>
      <c r="S171" s="430">
        <f t="shared" si="169"/>
        <v>0</v>
      </c>
      <c r="T171" s="419">
        <f t="shared" si="137"/>
        <v>3168083</v>
      </c>
      <c r="U171" s="430" t="e">
        <f>Akt_apakšakt_pēcuzraudzība!#REF!</f>
        <v>#REF!</v>
      </c>
      <c r="V171" s="431">
        <v>0</v>
      </c>
    </row>
    <row r="172" spans="1:22" ht="168.75" hidden="1">
      <c r="A172" s="421" t="s">
        <v>543</v>
      </c>
      <c r="B172" s="422"/>
      <c r="C172" s="423" t="s">
        <v>544</v>
      </c>
      <c r="D172" s="424" t="s">
        <v>254</v>
      </c>
      <c r="E172" s="424" t="s">
        <v>244</v>
      </c>
      <c r="F172" s="424" t="e">
        <f>VLOOKUP(A172,'Pa aktivitātēm'!A51:F212,6,0)</f>
        <v>#N/A</v>
      </c>
      <c r="G172" s="441">
        <f>G173+G174</f>
        <v>11975217</v>
      </c>
      <c r="H172" s="441">
        <f t="shared" ref="H172:M172" si="179">H173+H174</f>
        <v>11975217</v>
      </c>
      <c r="I172" s="441">
        <f t="shared" si="179"/>
        <v>0</v>
      </c>
      <c r="J172" s="441">
        <f t="shared" ref="J172" si="180">J173+J174</f>
        <v>0</v>
      </c>
      <c r="K172" s="419">
        <f t="shared" si="134"/>
        <v>11975217</v>
      </c>
      <c r="L172" s="426">
        <f t="shared" si="176"/>
        <v>1</v>
      </c>
      <c r="M172" s="441">
        <f t="shared" si="179"/>
        <v>0</v>
      </c>
      <c r="N172" s="74">
        <f t="shared" si="177"/>
        <v>0</v>
      </c>
      <c r="O172" s="428">
        <f>O173+O174</f>
        <v>0</v>
      </c>
      <c r="P172" s="427">
        <f t="shared" si="136"/>
        <v>0</v>
      </c>
      <c r="Q172" s="429">
        <f t="shared" si="170"/>
        <v>11975217</v>
      </c>
      <c r="R172" s="429">
        <f>K172-O172</f>
        <v>11975217</v>
      </c>
      <c r="S172" s="430">
        <f t="shared" si="169"/>
        <v>0</v>
      </c>
      <c r="T172" s="419">
        <f t="shared" si="137"/>
        <v>11975217</v>
      </c>
      <c r="U172" s="430" t="e">
        <f>Akt_apakšakt_pēcuzraudzība!#REF!</f>
        <v>#REF!</v>
      </c>
      <c r="V172" s="431" t="e">
        <f t="shared" si="129"/>
        <v>#REF!</v>
      </c>
    </row>
    <row r="173" spans="1:22" ht="112.5">
      <c r="A173" s="421" t="s">
        <v>429</v>
      </c>
      <c r="B173" s="422" t="s">
        <v>625</v>
      </c>
      <c r="C173" s="423" t="s">
        <v>308</v>
      </c>
      <c r="D173" s="424" t="s">
        <v>254</v>
      </c>
      <c r="E173" s="424" t="s">
        <v>244</v>
      </c>
      <c r="F173" s="424">
        <f>VLOOKUP(A173,'Pa aktivitātēm'!A52:F212,6,0)</f>
        <v>5</v>
      </c>
      <c r="G173" s="441">
        <f>'Pa aktivitātēm'!G115</f>
        <v>8133181</v>
      </c>
      <c r="H173" s="441">
        <f>'Pa aktivitātēm'!I115</f>
        <v>8133181</v>
      </c>
      <c r="I173" s="441">
        <f>'Pa aktivitātēm'!J115</f>
        <v>0</v>
      </c>
      <c r="J173" s="441">
        <f>'Pa aktivitātēm'!K115</f>
        <v>0</v>
      </c>
      <c r="K173" s="419">
        <f t="shared" si="134"/>
        <v>8133181</v>
      </c>
      <c r="L173" s="426">
        <f t="shared" si="176"/>
        <v>1</v>
      </c>
      <c r="M173" s="441">
        <f>'Pa aktivitātēm'!P115</f>
        <v>0</v>
      </c>
      <c r="N173" s="74">
        <f t="shared" si="177"/>
        <v>0</v>
      </c>
      <c r="O173" s="442">
        <f>'Pa aktivitātēm'!U115</f>
        <v>0</v>
      </c>
      <c r="P173" s="427">
        <f t="shared" si="136"/>
        <v>0</v>
      </c>
      <c r="Q173" s="429">
        <f t="shared" si="170"/>
        <v>8133181</v>
      </c>
      <c r="R173" s="429">
        <f>K173-O173</f>
        <v>8133181</v>
      </c>
      <c r="S173" s="430">
        <f t="shared" si="169"/>
        <v>0</v>
      </c>
      <c r="T173" s="419">
        <f t="shared" si="137"/>
        <v>8133181</v>
      </c>
      <c r="U173" s="430" t="e">
        <f>Akt_apakšakt_pēcuzraudzība!#REF!</f>
        <v>#REF!</v>
      </c>
      <c r="V173" s="431" t="e">
        <f t="shared" si="129"/>
        <v>#REF!</v>
      </c>
    </row>
    <row r="174" spans="1:22" ht="168.75" hidden="1">
      <c r="A174" s="95" t="s">
        <v>388</v>
      </c>
      <c r="B174" s="300"/>
      <c r="C174" s="96" t="s">
        <v>187</v>
      </c>
      <c r="D174" s="97" t="s">
        <v>254</v>
      </c>
      <c r="E174" s="97" t="s">
        <v>244</v>
      </c>
      <c r="F174" s="97">
        <f>VLOOKUP(A174,'Pa aktivitātēm'!A53:F216,6,0)</f>
        <v>5</v>
      </c>
      <c r="G174" s="110">
        <f>'Pa aktivitātēm'!G116</f>
        <v>3842036</v>
      </c>
      <c r="H174" s="110">
        <f>'Pa aktivitātēm'!I116</f>
        <v>3842036</v>
      </c>
      <c r="I174" s="110">
        <f>'Pa aktivitātēm'!J116</f>
        <v>0</v>
      </c>
      <c r="J174" s="110">
        <f>'Pa aktivitātēm'!K116</f>
        <v>0</v>
      </c>
      <c r="K174" s="208">
        <f t="shared" si="134"/>
        <v>3842036</v>
      </c>
      <c r="L174" s="81">
        <f t="shared" si="176"/>
        <v>1</v>
      </c>
      <c r="M174" s="110">
        <f>'Pa aktivitātēm'!P116</f>
        <v>0</v>
      </c>
      <c r="N174" s="23">
        <f t="shared" si="177"/>
        <v>0</v>
      </c>
      <c r="O174" s="111">
        <f>'Pa aktivitātēm'!U116</f>
        <v>0</v>
      </c>
      <c r="P174" s="25">
        <f t="shared" si="136"/>
        <v>0</v>
      </c>
      <c r="Q174" s="224">
        <f t="shared" si="170"/>
        <v>3842036</v>
      </c>
      <c r="R174" s="226">
        <f>K174-O174</f>
        <v>3842036</v>
      </c>
      <c r="S174" s="227">
        <f t="shared" si="169"/>
        <v>0</v>
      </c>
      <c r="T174" s="208">
        <f t="shared" si="137"/>
        <v>3842036</v>
      </c>
      <c r="U174" s="220" t="e">
        <f>Akt_apakšakt_pēcuzraudzība!#REF!</f>
        <v>#REF!</v>
      </c>
      <c r="V174" s="47" t="e">
        <f>O174-U174</f>
        <v>#REF!</v>
      </c>
    </row>
    <row r="175" spans="1:22" ht="93.75" hidden="1">
      <c r="A175" s="98" t="s">
        <v>545</v>
      </c>
      <c r="B175" s="301"/>
      <c r="C175" s="99" t="s">
        <v>546</v>
      </c>
      <c r="D175" s="100" t="s">
        <v>29</v>
      </c>
      <c r="E175" s="100" t="s">
        <v>1</v>
      </c>
      <c r="F175" s="97" t="e">
        <f>VLOOKUP(A175,'Pa aktivitātēm'!A54:F217,6,0)</f>
        <v>#N/A</v>
      </c>
      <c r="G175" s="27">
        <f>G176+G182+G183+G184</f>
        <v>47119941</v>
      </c>
      <c r="H175" s="27">
        <f t="shared" ref="H175:M175" si="181">H176+H182+H183+H184</f>
        <v>47119941</v>
      </c>
      <c r="I175" s="27">
        <f t="shared" si="181"/>
        <v>13673303.658903478</v>
      </c>
      <c r="J175" s="27">
        <f t="shared" ref="J175" si="182">J176+J182+J183+J184</f>
        <v>13579818.135201279</v>
      </c>
      <c r="K175" s="208">
        <f t="shared" si="134"/>
        <v>60699759.135201275</v>
      </c>
      <c r="L175" s="101">
        <f t="shared" si="176"/>
        <v>1.2881968408067674</v>
      </c>
      <c r="M175" s="27">
        <f t="shared" si="181"/>
        <v>0</v>
      </c>
      <c r="N175" s="23">
        <f t="shared" si="177"/>
        <v>0</v>
      </c>
      <c r="O175" s="27">
        <f t="shared" ref="O175:U175" si="183">O176+O182+O183+O184</f>
        <v>0</v>
      </c>
      <c r="P175" s="23">
        <f t="shared" si="136"/>
        <v>0</v>
      </c>
      <c r="Q175" s="224">
        <f t="shared" si="170"/>
        <v>47119941</v>
      </c>
      <c r="R175" s="27">
        <f t="shared" si="183"/>
        <v>60699759.135201275</v>
      </c>
      <c r="S175" s="227">
        <f t="shared" si="169"/>
        <v>13579818.135201275</v>
      </c>
      <c r="T175" s="208">
        <f t="shared" si="137"/>
        <v>60699759.135201275</v>
      </c>
      <c r="U175" s="222" t="e">
        <f t="shared" si="183"/>
        <v>#REF!</v>
      </c>
      <c r="V175" s="47" t="e">
        <f t="shared" si="129"/>
        <v>#REF!</v>
      </c>
    </row>
    <row r="176" spans="1:22" ht="131.25" hidden="1">
      <c r="A176" s="95" t="s">
        <v>547</v>
      </c>
      <c r="B176" s="300"/>
      <c r="C176" s="96" t="s">
        <v>548</v>
      </c>
      <c r="D176" s="97" t="s">
        <v>254</v>
      </c>
      <c r="E176" s="97" t="s">
        <v>245</v>
      </c>
      <c r="F176" s="97" t="e">
        <f>VLOOKUP(A176,'Pa aktivitātēm'!A55:F218,6,0)</f>
        <v>#N/A</v>
      </c>
      <c r="G176" s="48">
        <f>G177+G178+G179+G180+G181</f>
        <v>11588545</v>
      </c>
      <c r="H176" s="48">
        <f t="shared" ref="H176:M176" si="184">H177+H178+H179+H180+H181</f>
        <v>11588545</v>
      </c>
      <c r="I176" s="48">
        <f t="shared" si="184"/>
        <v>623230.65890347806</v>
      </c>
      <c r="J176" s="48">
        <f t="shared" ref="J176" si="185">J177+J178+J179+J180+J181</f>
        <v>529745.13520127942</v>
      </c>
      <c r="K176" s="208">
        <f t="shared" si="134"/>
        <v>12118290.135201279</v>
      </c>
      <c r="L176" s="81">
        <f t="shared" si="176"/>
        <v>1.0457128254842414</v>
      </c>
      <c r="M176" s="48">
        <f t="shared" si="184"/>
        <v>0</v>
      </c>
      <c r="N176" s="23">
        <f t="shared" si="177"/>
        <v>0</v>
      </c>
      <c r="O176" s="214">
        <f>O177+O178+O179+O180+O181</f>
        <v>0</v>
      </c>
      <c r="P176" s="25">
        <f t="shared" si="136"/>
        <v>0</v>
      </c>
      <c r="Q176" s="224">
        <f t="shared" si="170"/>
        <v>11588545</v>
      </c>
      <c r="R176" s="226">
        <f t="shared" ref="R176:R184" si="186">K176-O176</f>
        <v>12118290.135201279</v>
      </c>
      <c r="S176" s="227">
        <f t="shared" si="169"/>
        <v>529745.13520127907</v>
      </c>
      <c r="T176" s="208">
        <f t="shared" si="137"/>
        <v>12118290.135201279</v>
      </c>
      <c r="U176" s="220" t="e">
        <f>Akt_apakšakt_pēcuzraudzība!#REF!</f>
        <v>#REF!</v>
      </c>
      <c r="V176" s="47" t="e">
        <f t="shared" si="129"/>
        <v>#REF!</v>
      </c>
    </row>
    <row r="177" spans="1:24" ht="187.5" hidden="1">
      <c r="A177" s="95" t="s">
        <v>409</v>
      </c>
      <c r="B177" s="300"/>
      <c r="C177" s="96" t="s">
        <v>188</v>
      </c>
      <c r="D177" s="97" t="s">
        <v>254</v>
      </c>
      <c r="E177" s="97" t="s">
        <v>245</v>
      </c>
      <c r="F177" s="97">
        <f>VLOOKUP(A177,'Pa aktivitātēm'!A56:F219,6,0)</f>
        <v>5</v>
      </c>
      <c r="G177" s="110">
        <f>'Pa aktivitātēm'!G117</f>
        <v>636408</v>
      </c>
      <c r="H177" s="110">
        <f>'Pa aktivitātēm'!I117</f>
        <v>636408</v>
      </c>
      <c r="I177" s="110">
        <f>'Pa aktivitātēm'!J117</f>
        <v>0</v>
      </c>
      <c r="J177" s="110">
        <f>'Pa aktivitātēm'!K117</f>
        <v>0</v>
      </c>
      <c r="K177" s="208">
        <f t="shared" si="134"/>
        <v>636408</v>
      </c>
      <c r="L177" s="81">
        <f t="shared" si="176"/>
        <v>1</v>
      </c>
      <c r="M177" s="110">
        <f>'Pa aktivitātēm'!P117</f>
        <v>0</v>
      </c>
      <c r="N177" s="23">
        <f t="shared" si="177"/>
        <v>0</v>
      </c>
      <c r="O177" s="111">
        <f>'Pa aktivitātēm'!U117</f>
        <v>0</v>
      </c>
      <c r="P177" s="25">
        <f t="shared" si="136"/>
        <v>0</v>
      </c>
      <c r="Q177" s="224">
        <f t="shared" si="170"/>
        <v>636408</v>
      </c>
      <c r="R177" s="226">
        <f t="shared" si="186"/>
        <v>636408</v>
      </c>
      <c r="S177" s="227">
        <f t="shared" si="169"/>
        <v>0</v>
      </c>
      <c r="T177" s="208">
        <f t="shared" si="137"/>
        <v>636408</v>
      </c>
      <c r="U177" s="220" t="e">
        <f>Akt_apakšakt_pēcuzraudzība!#REF!</f>
        <v>#REF!</v>
      </c>
      <c r="V177" s="47" t="e">
        <f t="shared" si="129"/>
        <v>#REF!</v>
      </c>
    </row>
    <row r="178" spans="1:24" ht="131.25" hidden="1">
      <c r="A178" s="95" t="s">
        <v>48</v>
      </c>
      <c r="B178" s="300"/>
      <c r="C178" s="96" t="s">
        <v>189</v>
      </c>
      <c r="D178" s="97" t="s">
        <v>29</v>
      </c>
      <c r="E178" s="97" t="s">
        <v>245</v>
      </c>
      <c r="F178" s="97">
        <f>VLOOKUP(A178,'Pa aktivitātēm'!A57:F220,6,0)</f>
        <v>5</v>
      </c>
      <c r="G178" s="110">
        <f>'Pa aktivitātēm'!G118</f>
        <v>3054313</v>
      </c>
      <c r="H178" s="110">
        <f>'Pa aktivitātēm'!I118</f>
        <v>3054313</v>
      </c>
      <c r="I178" s="110">
        <f>'Pa aktivitātēm'!J118</f>
        <v>0</v>
      </c>
      <c r="J178" s="110">
        <f>'Pa aktivitātēm'!K118</f>
        <v>0</v>
      </c>
      <c r="K178" s="208">
        <f t="shared" si="134"/>
        <v>3054313</v>
      </c>
      <c r="L178" s="81">
        <f t="shared" si="176"/>
        <v>1</v>
      </c>
      <c r="M178" s="110">
        <f>'Pa aktivitātēm'!P118</f>
        <v>0</v>
      </c>
      <c r="N178" s="23">
        <f t="shared" si="177"/>
        <v>0</v>
      </c>
      <c r="O178" s="111">
        <f>'Pa aktivitātēm'!U118</f>
        <v>0</v>
      </c>
      <c r="P178" s="25">
        <f t="shared" si="136"/>
        <v>0</v>
      </c>
      <c r="Q178" s="224">
        <f t="shared" si="170"/>
        <v>3054313</v>
      </c>
      <c r="R178" s="226">
        <f t="shared" si="186"/>
        <v>3054313</v>
      </c>
      <c r="S178" s="227">
        <f t="shared" si="169"/>
        <v>0</v>
      </c>
      <c r="T178" s="208">
        <f t="shared" si="137"/>
        <v>3054313</v>
      </c>
      <c r="U178" s="220" t="e">
        <f>Akt_apakšakt_pēcuzraudzība!#REF!</f>
        <v>#REF!</v>
      </c>
      <c r="V178" s="47" t="e">
        <f t="shared" si="129"/>
        <v>#REF!</v>
      </c>
    </row>
    <row r="179" spans="1:24" ht="187.5" hidden="1">
      <c r="A179" s="95" t="s">
        <v>49</v>
      </c>
      <c r="B179" s="300"/>
      <c r="C179" s="96" t="s">
        <v>190</v>
      </c>
      <c r="D179" s="97" t="s">
        <v>254</v>
      </c>
      <c r="E179" s="97" t="s">
        <v>245</v>
      </c>
      <c r="F179" s="97">
        <f>VLOOKUP(A179,'Pa aktivitātēm'!A58:F221,6,0)</f>
        <v>5</v>
      </c>
      <c r="G179" s="110">
        <f>'Pa aktivitātēm'!G119</f>
        <v>738777</v>
      </c>
      <c r="H179" s="110">
        <f>'Pa aktivitātēm'!I119</f>
        <v>738777</v>
      </c>
      <c r="I179" s="110">
        <f>'Pa aktivitātēm'!J119</f>
        <v>0</v>
      </c>
      <c r="J179" s="110">
        <f>'Pa aktivitātēm'!K119</f>
        <v>0</v>
      </c>
      <c r="K179" s="208">
        <f t="shared" si="134"/>
        <v>738777</v>
      </c>
      <c r="L179" s="81">
        <f t="shared" si="176"/>
        <v>1</v>
      </c>
      <c r="M179" s="110">
        <f>'Pa aktivitātēm'!P119</f>
        <v>0</v>
      </c>
      <c r="N179" s="23">
        <f t="shared" si="177"/>
        <v>0</v>
      </c>
      <c r="O179" s="111">
        <f>'Pa aktivitātēm'!U119</f>
        <v>0</v>
      </c>
      <c r="P179" s="25">
        <f t="shared" si="136"/>
        <v>0</v>
      </c>
      <c r="Q179" s="224">
        <f t="shared" si="170"/>
        <v>738777</v>
      </c>
      <c r="R179" s="226">
        <f t="shared" si="186"/>
        <v>738777</v>
      </c>
      <c r="S179" s="227">
        <f t="shared" si="169"/>
        <v>0</v>
      </c>
      <c r="T179" s="208">
        <f t="shared" si="137"/>
        <v>738777</v>
      </c>
      <c r="U179" s="220" t="e">
        <f>Akt_apakšakt_pēcuzraudzība!#REF!</f>
        <v>#REF!</v>
      </c>
      <c r="V179" s="47" t="e">
        <f t="shared" si="129"/>
        <v>#REF!</v>
      </c>
    </row>
    <row r="180" spans="1:24" ht="93.75" hidden="1">
      <c r="A180" s="95" t="s">
        <v>50</v>
      </c>
      <c r="B180" s="300"/>
      <c r="C180" s="96" t="s">
        <v>191</v>
      </c>
      <c r="D180" s="97" t="s">
        <v>254</v>
      </c>
      <c r="E180" s="97" t="s">
        <v>245</v>
      </c>
      <c r="F180" s="97" t="e">
        <f>VLOOKUP(A180,'Pa aktivitātēm'!A59:F222,6,0)</f>
        <v>#N/A</v>
      </c>
      <c r="G180" s="110">
        <f>'Pa aktivitātēm'!G120</f>
        <v>0</v>
      </c>
      <c r="H180" s="110">
        <f>'Pa aktivitātēm'!I120</f>
        <v>0</v>
      </c>
      <c r="I180" s="110">
        <f>'Pa aktivitātēm'!J120</f>
        <v>0</v>
      </c>
      <c r="J180" s="110">
        <f>'Pa aktivitātēm'!K120</f>
        <v>0</v>
      </c>
      <c r="K180" s="208">
        <f t="shared" si="134"/>
        <v>0</v>
      </c>
      <c r="L180" s="81">
        <v>0</v>
      </c>
      <c r="M180" s="110">
        <f>'Pa aktivitātēm'!P120</f>
        <v>0</v>
      </c>
      <c r="N180" s="23">
        <v>0</v>
      </c>
      <c r="O180" s="111">
        <f>'Pa aktivitātēm'!U120</f>
        <v>0</v>
      </c>
      <c r="P180" s="28">
        <f t="shared" si="136"/>
        <v>0</v>
      </c>
      <c r="Q180" s="224">
        <f t="shared" si="170"/>
        <v>0</v>
      </c>
      <c r="R180" s="226">
        <f t="shared" si="186"/>
        <v>0</v>
      </c>
      <c r="S180" s="227">
        <f t="shared" si="169"/>
        <v>0</v>
      </c>
      <c r="T180" s="208">
        <f t="shared" si="137"/>
        <v>0</v>
      </c>
      <c r="U180" s="220" t="e">
        <f>Akt_apakšakt_pēcuzraudzība!#REF!</f>
        <v>#REF!</v>
      </c>
      <c r="V180" s="47" t="e">
        <f t="shared" si="129"/>
        <v>#REF!</v>
      </c>
    </row>
    <row r="181" spans="1:24" ht="168.75">
      <c r="A181" s="443" t="s">
        <v>470</v>
      </c>
      <c r="B181" s="444" t="s">
        <v>625</v>
      </c>
      <c r="C181" s="445" t="s">
        <v>192</v>
      </c>
      <c r="D181" s="446" t="s">
        <v>29</v>
      </c>
      <c r="E181" s="446" t="s">
        <v>245</v>
      </c>
      <c r="F181" s="446">
        <f>VLOOKUP(A181,'Pa aktivitātēm'!A60:F223,6,0)</f>
        <v>5</v>
      </c>
      <c r="G181" s="447">
        <f>'Pa aktivitātēm'!G121</f>
        <v>7159047</v>
      </c>
      <c r="H181" s="447">
        <f>'Pa aktivitātēm'!I121</f>
        <v>7159047</v>
      </c>
      <c r="I181" s="447">
        <f>'Pa aktivitātēm'!J121</f>
        <v>623230.65890347806</v>
      </c>
      <c r="J181" s="447">
        <f>'Pa aktivitātēm'!K121</f>
        <v>529745.13520127942</v>
      </c>
      <c r="K181" s="448">
        <f t="shared" si="134"/>
        <v>7688792.1352012791</v>
      </c>
      <c r="L181" s="449">
        <f t="shared" ref="L181:L207" si="187">K181/H181</f>
        <v>1.0739965997151966</v>
      </c>
      <c r="M181" s="447">
        <f>'Pa aktivitātēm'!P121</f>
        <v>0</v>
      </c>
      <c r="N181" s="450">
        <f t="shared" ref="N181:N207" si="188">M181/H181</f>
        <v>0</v>
      </c>
      <c r="O181" s="451">
        <f>'Pa aktivitātēm'!U121</f>
        <v>0</v>
      </c>
      <c r="P181" s="452">
        <f t="shared" si="136"/>
        <v>0</v>
      </c>
      <c r="Q181" s="453">
        <f t="shared" si="170"/>
        <v>7159047</v>
      </c>
      <c r="R181" s="453">
        <f t="shared" si="186"/>
        <v>7688792.1352012791</v>
      </c>
      <c r="S181" s="454">
        <f t="shared" si="169"/>
        <v>529745.13520127907</v>
      </c>
      <c r="T181" s="448">
        <f t="shared" si="137"/>
        <v>7688792.1352012791</v>
      </c>
      <c r="U181" s="454" t="e">
        <f>Akt_apakšakt_pēcuzraudzība!#REF!</f>
        <v>#REF!</v>
      </c>
      <c r="V181" s="455" t="e">
        <f t="shared" si="129"/>
        <v>#REF!</v>
      </c>
      <c r="X181" s="347"/>
    </row>
    <row r="182" spans="1:24" ht="93.75" hidden="1">
      <c r="A182" s="95" t="s">
        <v>391</v>
      </c>
      <c r="B182" s="300"/>
      <c r="C182" s="96" t="s">
        <v>193</v>
      </c>
      <c r="D182" s="97" t="s">
        <v>254</v>
      </c>
      <c r="E182" s="97" t="s">
        <v>245</v>
      </c>
      <c r="F182" s="97">
        <f>VLOOKUP(A182,'Pa aktivitātēm'!A61:F224,6,0)</f>
        <v>5</v>
      </c>
      <c r="G182" s="110">
        <f>'Pa aktivitātēm'!G122</f>
        <v>2950405</v>
      </c>
      <c r="H182" s="110">
        <f>'Pa aktivitātēm'!I122</f>
        <v>2950405</v>
      </c>
      <c r="I182" s="110">
        <f>'Pa aktivitātēm'!J122</f>
        <v>0</v>
      </c>
      <c r="J182" s="110">
        <f>'Pa aktivitātēm'!K122</f>
        <v>0</v>
      </c>
      <c r="K182" s="208">
        <f t="shared" si="134"/>
        <v>2950405</v>
      </c>
      <c r="L182" s="81">
        <f t="shared" si="187"/>
        <v>1</v>
      </c>
      <c r="M182" s="110">
        <f>'Pa aktivitātēm'!P122</f>
        <v>0</v>
      </c>
      <c r="N182" s="23">
        <f t="shared" si="188"/>
        <v>0</v>
      </c>
      <c r="O182" s="111">
        <f>'Pa aktivitātēm'!U122</f>
        <v>0</v>
      </c>
      <c r="P182" s="25">
        <f t="shared" si="136"/>
        <v>0</v>
      </c>
      <c r="Q182" s="224">
        <f t="shared" si="170"/>
        <v>2950405</v>
      </c>
      <c r="R182" s="226">
        <f t="shared" si="186"/>
        <v>2950405</v>
      </c>
      <c r="S182" s="227">
        <f t="shared" si="169"/>
        <v>0</v>
      </c>
      <c r="T182" s="208">
        <f t="shared" si="137"/>
        <v>2950405</v>
      </c>
      <c r="U182" s="220" t="e">
        <f>Akt_apakšakt_pēcuzraudzība!#REF!</f>
        <v>#REF!</v>
      </c>
      <c r="V182" s="47" t="e">
        <f t="shared" si="129"/>
        <v>#REF!</v>
      </c>
    </row>
    <row r="183" spans="1:24" ht="150">
      <c r="A183" s="497" t="s">
        <v>360</v>
      </c>
      <c r="B183" s="498"/>
      <c r="C183" s="499" t="s">
        <v>309</v>
      </c>
      <c r="D183" s="487" t="s">
        <v>254</v>
      </c>
      <c r="E183" s="487" t="s">
        <v>295</v>
      </c>
      <c r="F183" s="487">
        <f>VLOOKUP(A183,'Pa aktivitātēm'!A62:F225,6,0)</f>
        <v>5</v>
      </c>
      <c r="G183" s="500">
        <f>'Pa aktivitātēm'!G123</f>
        <v>30013958</v>
      </c>
      <c r="H183" s="500">
        <f>'Pa aktivitātēm'!I123</f>
        <v>30013958</v>
      </c>
      <c r="I183" s="500">
        <f>'Pa aktivitātēm'!J123</f>
        <v>13050073</v>
      </c>
      <c r="J183" s="500">
        <f>'Pa aktivitātēm'!K123</f>
        <v>13050073</v>
      </c>
      <c r="K183" s="490">
        <f t="shared" si="134"/>
        <v>43064031</v>
      </c>
      <c r="L183" s="491">
        <f t="shared" si="187"/>
        <v>1.434800135323705</v>
      </c>
      <c r="M183" s="500">
        <f>'Pa aktivitātēm'!P123</f>
        <v>0</v>
      </c>
      <c r="N183" s="501">
        <f t="shared" si="188"/>
        <v>0</v>
      </c>
      <c r="O183" s="502">
        <f>'Pa aktivitātēm'!U123</f>
        <v>0</v>
      </c>
      <c r="P183" s="503">
        <f t="shared" si="136"/>
        <v>0</v>
      </c>
      <c r="Q183" s="494">
        <v>0</v>
      </c>
      <c r="R183" s="494">
        <f t="shared" si="186"/>
        <v>43064031</v>
      </c>
      <c r="S183" s="495">
        <f t="shared" si="169"/>
        <v>43064031</v>
      </c>
      <c r="T183" s="490">
        <f t="shared" si="137"/>
        <v>43064031</v>
      </c>
      <c r="U183" s="495" t="e">
        <f>Akt_apakšakt_pēcuzraudzība!#REF!</f>
        <v>#REF!</v>
      </c>
      <c r="V183" s="496" t="e">
        <f t="shared" si="129"/>
        <v>#REF!</v>
      </c>
    </row>
    <row r="184" spans="1:24" ht="93.75" hidden="1">
      <c r="A184" s="95" t="s">
        <v>430</v>
      </c>
      <c r="B184" s="300"/>
      <c r="C184" s="96" t="s">
        <v>194</v>
      </c>
      <c r="D184" s="97" t="s">
        <v>254</v>
      </c>
      <c r="E184" s="97" t="s">
        <v>295</v>
      </c>
      <c r="F184" s="97">
        <f>VLOOKUP(A184,'Pa aktivitātēm'!A63:F226,6,0)</f>
        <v>5</v>
      </c>
      <c r="G184" s="110">
        <f>'Pa aktivitātēm'!G124</f>
        <v>2567033</v>
      </c>
      <c r="H184" s="110">
        <f>'Pa aktivitātēm'!I124</f>
        <v>2567033</v>
      </c>
      <c r="I184" s="110">
        <f>'Pa aktivitātēm'!J124</f>
        <v>0</v>
      </c>
      <c r="J184" s="110">
        <f>'Pa aktivitātēm'!K124</f>
        <v>0</v>
      </c>
      <c r="K184" s="208">
        <f t="shared" si="134"/>
        <v>2567033</v>
      </c>
      <c r="L184" s="81">
        <f t="shared" si="187"/>
        <v>1</v>
      </c>
      <c r="M184" s="110">
        <f>'Pa aktivitātēm'!P124</f>
        <v>0</v>
      </c>
      <c r="N184" s="23">
        <f t="shared" si="188"/>
        <v>0</v>
      </c>
      <c r="O184" s="111">
        <f>'Pa aktivitātēm'!U124</f>
        <v>0</v>
      </c>
      <c r="P184" s="25">
        <f t="shared" si="136"/>
        <v>0</v>
      </c>
      <c r="Q184" s="224">
        <f t="shared" si="170"/>
        <v>2567033</v>
      </c>
      <c r="R184" s="226">
        <f t="shared" si="186"/>
        <v>2567033</v>
      </c>
      <c r="S184" s="227">
        <f t="shared" si="169"/>
        <v>0</v>
      </c>
      <c r="T184" s="208">
        <f t="shared" si="137"/>
        <v>2567033</v>
      </c>
      <c r="U184" s="220" t="e">
        <f>Akt_apakšakt_pēcuzraudzība!#REF!</f>
        <v>#REF!</v>
      </c>
      <c r="V184" s="47">
        <v>0</v>
      </c>
    </row>
    <row r="185" spans="1:24" ht="56.25" hidden="1">
      <c r="A185" s="98" t="s">
        <v>51</v>
      </c>
      <c r="B185" s="301"/>
      <c r="C185" s="99" t="s">
        <v>195</v>
      </c>
      <c r="D185" s="100" t="s">
        <v>254</v>
      </c>
      <c r="E185" s="100" t="s">
        <v>247</v>
      </c>
      <c r="F185" s="97" t="e">
        <f>VLOOKUP(A185,'Pa aktivitātēm'!A64:F227,6,0)</f>
        <v>#N/A</v>
      </c>
      <c r="G185" s="27">
        <f>G186+G189+G190</f>
        <v>207051507</v>
      </c>
      <c r="H185" s="27">
        <f t="shared" ref="H185:M185" si="189">H186+H189+H190</f>
        <v>207051507</v>
      </c>
      <c r="I185" s="27">
        <f t="shared" si="189"/>
        <v>15082441.192708068</v>
      </c>
      <c r="J185" s="27">
        <f t="shared" ref="J185" si="190">J186+J189+J190</f>
        <v>13455045.788014866</v>
      </c>
      <c r="K185" s="208">
        <f t="shared" si="134"/>
        <v>220506552.78801486</v>
      </c>
      <c r="L185" s="101">
        <f t="shared" si="187"/>
        <v>1.0649840514708973</v>
      </c>
      <c r="M185" s="27">
        <f t="shared" si="189"/>
        <v>0</v>
      </c>
      <c r="N185" s="23">
        <f t="shared" si="188"/>
        <v>0</v>
      </c>
      <c r="O185" s="27">
        <f t="shared" ref="O185:U185" si="191">O186+O189+O190</f>
        <v>0</v>
      </c>
      <c r="P185" s="23">
        <f t="shared" si="136"/>
        <v>0</v>
      </c>
      <c r="Q185" s="224">
        <f t="shared" si="170"/>
        <v>207051507</v>
      </c>
      <c r="R185" s="27">
        <f t="shared" si="191"/>
        <v>220506552.78801486</v>
      </c>
      <c r="S185" s="227">
        <f t="shared" si="169"/>
        <v>13455045.788014859</v>
      </c>
      <c r="T185" s="208">
        <f t="shared" si="137"/>
        <v>220506552.78801486</v>
      </c>
      <c r="U185" s="222" t="e">
        <f t="shared" si="191"/>
        <v>#REF!</v>
      </c>
      <c r="V185" s="47" t="e">
        <f t="shared" si="129"/>
        <v>#REF!</v>
      </c>
    </row>
    <row r="186" spans="1:24" ht="56.25" hidden="1">
      <c r="A186" s="95" t="s">
        <v>549</v>
      </c>
      <c r="B186" s="300"/>
      <c r="C186" s="96" t="s">
        <v>550</v>
      </c>
      <c r="D186" s="97" t="s">
        <v>254</v>
      </c>
      <c r="E186" s="97" t="s">
        <v>247</v>
      </c>
      <c r="F186" s="97" t="e">
        <f>VLOOKUP(A186,'Pa aktivitātēm'!A65:F228,6,0)</f>
        <v>#N/A</v>
      </c>
      <c r="G186" s="48">
        <f>G187+G188</f>
        <v>10632573</v>
      </c>
      <c r="H186" s="48">
        <f t="shared" ref="H186:M186" si="192">H187+H188</f>
        <v>10632573</v>
      </c>
      <c r="I186" s="48">
        <f t="shared" si="192"/>
        <v>0</v>
      </c>
      <c r="J186" s="48">
        <f t="shared" ref="J186" si="193">J187+J188</f>
        <v>0</v>
      </c>
      <c r="K186" s="208">
        <f t="shared" si="134"/>
        <v>10632573</v>
      </c>
      <c r="L186" s="81">
        <f t="shared" si="187"/>
        <v>1</v>
      </c>
      <c r="M186" s="48">
        <f t="shared" si="192"/>
        <v>0</v>
      </c>
      <c r="N186" s="23">
        <f t="shared" si="188"/>
        <v>0</v>
      </c>
      <c r="O186" s="214">
        <f>O187+O188</f>
        <v>0</v>
      </c>
      <c r="P186" s="25">
        <f t="shared" si="136"/>
        <v>0</v>
      </c>
      <c r="Q186" s="224">
        <f t="shared" si="170"/>
        <v>10632573</v>
      </c>
      <c r="R186" s="226">
        <f t="shared" ref="R186:R192" si="194">K186-O186</f>
        <v>10632573</v>
      </c>
      <c r="S186" s="227">
        <f t="shared" si="169"/>
        <v>0</v>
      </c>
      <c r="T186" s="208">
        <f t="shared" si="137"/>
        <v>10632573</v>
      </c>
      <c r="U186" s="220" t="e">
        <f>Akt_apakšakt_pēcuzraudzība!#REF!</f>
        <v>#REF!</v>
      </c>
      <c r="V186" s="47" t="e">
        <f t="shared" si="129"/>
        <v>#REF!</v>
      </c>
    </row>
    <row r="187" spans="1:24" ht="56.25">
      <c r="A187" s="95" t="s">
        <v>482</v>
      </c>
      <c r="B187" s="300"/>
      <c r="C187" s="96" t="s">
        <v>196</v>
      </c>
      <c r="D187" s="97" t="s">
        <v>254</v>
      </c>
      <c r="E187" s="97" t="s">
        <v>247</v>
      </c>
      <c r="F187" s="97">
        <f>VLOOKUP(A187,'Pa aktivitātēm'!A66:F229,6,0)</f>
        <v>5</v>
      </c>
      <c r="G187" s="110">
        <f>'Pa aktivitātēm'!G125</f>
        <v>5055321</v>
      </c>
      <c r="H187" s="110">
        <f>'Pa aktivitātēm'!I125</f>
        <v>5055321</v>
      </c>
      <c r="I187" s="110">
        <f>'Pa aktivitātēm'!J125</f>
        <v>0</v>
      </c>
      <c r="J187" s="110">
        <f>'Pa aktivitātēm'!K125</f>
        <v>0</v>
      </c>
      <c r="K187" s="208">
        <f t="shared" si="134"/>
        <v>5055321</v>
      </c>
      <c r="L187" s="81">
        <f t="shared" si="187"/>
        <v>1</v>
      </c>
      <c r="M187" s="110">
        <f>'Pa aktivitātēm'!P125</f>
        <v>0</v>
      </c>
      <c r="N187" s="23">
        <f t="shared" si="188"/>
        <v>0</v>
      </c>
      <c r="O187" s="111">
        <f>'Pa aktivitātēm'!U125</f>
        <v>0</v>
      </c>
      <c r="P187" s="25">
        <f t="shared" si="136"/>
        <v>0</v>
      </c>
      <c r="Q187" s="224">
        <f t="shared" si="170"/>
        <v>5055321</v>
      </c>
      <c r="R187" s="226">
        <f t="shared" si="194"/>
        <v>5055321</v>
      </c>
      <c r="S187" s="227">
        <f t="shared" si="169"/>
        <v>0</v>
      </c>
      <c r="T187" s="208">
        <f t="shared" si="137"/>
        <v>5055321</v>
      </c>
      <c r="U187" s="220" t="e">
        <f>Akt_apakšakt_pēcuzraudzība!#REF!</f>
        <v>#REF!</v>
      </c>
      <c r="V187" s="47" t="e">
        <f t="shared" si="129"/>
        <v>#REF!</v>
      </c>
    </row>
    <row r="188" spans="1:24" ht="56.25">
      <c r="A188" s="95" t="s">
        <v>401</v>
      </c>
      <c r="B188" s="300" t="s">
        <v>441</v>
      </c>
      <c r="C188" s="96" t="s">
        <v>197</v>
      </c>
      <c r="D188" s="97" t="s">
        <v>254</v>
      </c>
      <c r="E188" s="97" t="s">
        <v>247</v>
      </c>
      <c r="F188" s="97">
        <f>VLOOKUP(A188,'Pa aktivitātēm'!A67:F230,6,0)</f>
        <v>5</v>
      </c>
      <c r="G188" s="110">
        <f>'Pa aktivitātēm'!G126</f>
        <v>5577252</v>
      </c>
      <c r="H188" s="110">
        <f>'Pa aktivitātēm'!I126</f>
        <v>5577252</v>
      </c>
      <c r="I188" s="110">
        <f>'Pa aktivitātēm'!J126</f>
        <v>0</v>
      </c>
      <c r="J188" s="110">
        <f>'Pa aktivitātēm'!K126</f>
        <v>0</v>
      </c>
      <c r="K188" s="208">
        <f t="shared" si="134"/>
        <v>5577252</v>
      </c>
      <c r="L188" s="81">
        <f t="shared" si="187"/>
        <v>1</v>
      </c>
      <c r="M188" s="110">
        <f>'Pa aktivitātēm'!P126</f>
        <v>0</v>
      </c>
      <c r="N188" s="23">
        <f t="shared" si="188"/>
        <v>0</v>
      </c>
      <c r="O188" s="111">
        <f>'Pa aktivitātēm'!U126</f>
        <v>0</v>
      </c>
      <c r="P188" s="25">
        <f t="shared" si="136"/>
        <v>0</v>
      </c>
      <c r="Q188" s="224">
        <f t="shared" si="170"/>
        <v>5577252</v>
      </c>
      <c r="R188" s="226">
        <f t="shared" si="194"/>
        <v>5577252</v>
      </c>
      <c r="S188" s="227">
        <f t="shared" si="169"/>
        <v>0</v>
      </c>
      <c r="T188" s="208">
        <f t="shared" si="137"/>
        <v>5577252</v>
      </c>
      <c r="U188" s="220" t="e">
        <f>Akt_apakšakt_pēcuzraudzība!#REF!</f>
        <v>#REF!</v>
      </c>
      <c r="V188" s="47" t="e">
        <f t="shared" si="129"/>
        <v>#REF!</v>
      </c>
    </row>
    <row r="189" spans="1:24" ht="56.25" hidden="1">
      <c r="A189" s="95" t="s">
        <v>325</v>
      </c>
      <c r="B189" s="300"/>
      <c r="C189" s="96" t="s">
        <v>198</v>
      </c>
      <c r="D189" s="97" t="s">
        <v>254</v>
      </c>
      <c r="E189" s="97" t="s">
        <v>247</v>
      </c>
      <c r="F189" s="97">
        <f>VLOOKUP(A189,'Pa aktivitātēm'!A68:F231,6,0)</f>
        <v>5</v>
      </c>
      <c r="G189" s="110">
        <f>'Pa aktivitātēm'!G127</f>
        <v>13555194</v>
      </c>
      <c r="H189" s="110">
        <f>'Pa aktivitātēm'!I127</f>
        <v>13555194</v>
      </c>
      <c r="I189" s="110">
        <f>'Pa aktivitātēm'!J127</f>
        <v>15082441.192708068</v>
      </c>
      <c r="J189" s="110">
        <f>'Pa aktivitātēm'!K127</f>
        <v>13455045.788014866</v>
      </c>
      <c r="K189" s="208">
        <f t="shared" si="134"/>
        <v>27010239.788014866</v>
      </c>
      <c r="L189" s="81">
        <f t="shared" si="187"/>
        <v>1.9926118200901342</v>
      </c>
      <c r="M189" s="110">
        <f>'Pa aktivitātēm'!P127</f>
        <v>0</v>
      </c>
      <c r="N189" s="23">
        <f t="shared" si="188"/>
        <v>0</v>
      </c>
      <c r="O189" s="111">
        <f>'Pa aktivitātēm'!U127</f>
        <v>0</v>
      </c>
      <c r="P189" s="25">
        <f t="shared" si="136"/>
        <v>0</v>
      </c>
      <c r="Q189" s="224">
        <v>0</v>
      </c>
      <c r="R189" s="226">
        <f t="shared" si="194"/>
        <v>27010239.788014866</v>
      </c>
      <c r="S189" s="227">
        <f t="shared" si="169"/>
        <v>27010239.788014866</v>
      </c>
      <c r="T189" s="208">
        <f t="shared" si="137"/>
        <v>27010239.788014866</v>
      </c>
      <c r="U189" s="220" t="e">
        <f>Akt_apakšakt_pēcuzraudzība!#REF!</f>
        <v>#REF!</v>
      </c>
      <c r="V189" s="47" t="e">
        <f t="shared" si="129"/>
        <v>#REF!</v>
      </c>
    </row>
    <row r="190" spans="1:24" ht="75" hidden="1">
      <c r="A190" s="95" t="s">
        <v>551</v>
      </c>
      <c r="B190" s="300"/>
      <c r="C190" s="96" t="s">
        <v>552</v>
      </c>
      <c r="D190" s="97" t="s">
        <v>254</v>
      </c>
      <c r="E190" s="97" t="s">
        <v>247</v>
      </c>
      <c r="F190" s="97" t="e">
        <f>VLOOKUP(A190,'Pa aktivitātēm'!A69:F232,6,0)</f>
        <v>#N/A</v>
      </c>
      <c r="G190" s="48">
        <f>G191+G192</f>
        <v>182863740</v>
      </c>
      <c r="H190" s="48">
        <f t="shared" ref="H190:M190" si="195">H191+H192</f>
        <v>182863740</v>
      </c>
      <c r="I190" s="48">
        <f t="shared" si="195"/>
        <v>0</v>
      </c>
      <c r="J190" s="48">
        <f t="shared" ref="J190" si="196">J191+J192</f>
        <v>0</v>
      </c>
      <c r="K190" s="208">
        <f t="shared" si="134"/>
        <v>182863740</v>
      </c>
      <c r="L190" s="81">
        <f t="shared" si="187"/>
        <v>1</v>
      </c>
      <c r="M190" s="48">
        <f t="shared" si="195"/>
        <v>0</v>
      </c>
      <c r="N190" s="23">
        <f t="shared" si="188"/>
        <v>0</v>
      </c>
      <c r="O190" s="214">
        <f>O191+O192</f>
        <v>0</v>
      </c>
      <c r="P190" s="25">
        <f t="shared" si="136"/>
        <v>0</v>
      </c>
      <c r="Q190" s="224">
        <f t="shared" si="170"/>
        <v>182863740</v>
      </c>
      <c r="R190" s="226">
        <f t="shared" si="194"/>
        <v>182863740</v>
      </c>
      <c r="S190" s="227">
        <f t="shared" si="169"/>
        <v>0</v>
      </c>
      <c r="T190" s="208">
        <f t="shared" si="137"/>
        <v>182863740</v>
      </c>
      <c r="U190" s="220" t="e">
        <f>Akt_apakšakt_pēcuzraudzība!#REF!</f>
        <v>#REF!</v>
      </c>
      <c r="V190" s="47" t="e">
        <f t="shared" si="129"/>
        <v>#REF!</v>
      </c>
    </row>
    <row r="191" spans="1:24" ht="56.25">
      <c r="A191" s="95" t="s">
        <v>483</v>
      </c>
      <c r="B191" s="300"/>
      <c r="C191" s="96" t="s">
        <v>199</v>
      </c>
      <c r="D191" s="97" t="s">
        <v>254</v>
      </c>
      <c r="E191" s="97" t="s">
        <v>247</v>
      </c>
      <c r="F191" s="97">
        <f>VLOOKUP(A191,'Pa aktivitātēm'!A70:F233,6,0)</f>
        <v>5</v>
      </c>
      <c r="G191" s="110">
        <f>'Pa aktivitātēm'!G128</f>
        <v>171114813</v>
      </c>
      <c r="H191" s="110">
        <f>'Pa aktivitātēm'!I128</f>
        <v>171114813</v>
      </c>
      <c r="I191" s="110">
        <f>'Pa aktivitātēm'!J128</f>
        <v>0</v>
      </c>
      <c r="J191" s="110">
        <f>'Pa aktivitātēm'!K128</f>
        <v>0</v>
      </c>
      <c r="K191" s="208">
        <f t="shared" si="134"/>
        <v>171114813</v>
      </c>
      <c r="L191" s="81">
        <f t="shared" si="187"/>
        <v>1</v>
      </c>
      <c r="M191" s="110">
        <f>'Pa aktivitātēm'!P128</f>
        <v>0</v>
      </c>
      <c r="N191" s="23">
        <f t="shared" si="188"/>
        <v>0</v>
      </c>
      <c r="O191" s="111">
        <f>'Pa aktivitātēm'!U128</f>
        <v>0</v>
      </c>
      <c r="P191" s="25">
        <f t="shared" si="136"/>
        <v>0</v>
      </c>
      <c r="Q191" s="224">
        <f t="shared" si="170"/>
        <v>171114813</v>
      </c>
      <c r="R191" s="226">
        <f t="shared" si="194"/>
        <v>171114813</v>
      </c>
      <c r="S191" s="227">
        <f t="shared" si="169"/>
        <v>0</v>
      </c>
      <c r="T191" s="208">
        <f t="shared" si="137"/>
        <v>171114813</v>
      </c>
      <c r="U191" s="220" t="e">
        <f>Akt_apakšakt_pēcuzraudzība!#REF!</f>
        <v>#REF!</v>
      </c>
      <c r="V191" s="47" t="e">
        <f t="shared" si="129"/>
        <v>#REF!</v>
      </c>
    </row>
    <row r="192" spans="1:24" ht="75" hidden="1">
      <c r="A192" s="95" t="s">
        <v>333</v>
      </c>
      <c r="B192" s="300"/>
      <c r="C192" s="96" t="s">
        <v>310</v>
      </c>
      <c r="D192" s="97" t="s">
        <v>254</v>
      </c>
      <c r="E192" s="97" t="s">
        <v>247</v>
      </c>
      <c r="F192" s="97">
        <f>VLOOKUP(A192,'Pa aktivitātēm'!A71:F234,6,0)</f>
        <v>5</v>
      </c>
      <c r="G192" s="110">
        <f>'Pa aktivitātēm'!G129</f>
        <v>11748927</v>
      </c>
      <c r="H192" s="110">
        <f>'Pa aktivitātēm'!I129</f>
        <v>11748927</v>
      </c>
      <c r="I192" s="110">
        <f>'Pa aktivitātēm'!J129</f>
        <v>0</v>
      </c>
      <c r="J192" s="110">
        <f>'Pa aktivitātēm'!K129</f>
        <v>0</v>
      </c>
      <c r="K192" s="208">
        <f t="shared" si="134"/>
        <v>11748927</v>
      </c>
      <c r="L192" s="81">
        <f t="shared" si="187"/>
        <v>1</v>
      </c>
      <c r="M192" s="110">
        <f>'Pa aktivitātēm'!P129</f>
        <v>0</v>
      </c>
      <c r="N192" s="23">
        <f t="shared" si="188"/>
        <v>0</v>
      </c>
      <c r="O192" s="111">
        <f>'Pa aktivitātēm'!U129</f>
        <v>0</v>
      </c>
      <c r="P192" s="25">
        <f t="shared" si="136"/>
        <v>0</v>
      </c>
      <c r="Q192" s="224">
        <f t="shared" si="170"/>
        <v>11748927</v>
      </c>
      <c r="R192" s="226">
        <f t="shared" si="194"/>
        <v>11748927</v>
      </c>
      <c r="S192" s="227">
        <f t="shared" si="169"/>
        <v>0</v>
      </c>
      <c r="T192" s="208">
        <f t="shared" si="137"/>
        <v>11748927</v>
      </c>
      <c r="U192" s="220" t="e">
        <f>Akt_apakšakt_pēcuzraudzība!#REF!</f>
        <v>#REF!</v>
      </c>
      <c r="V192" s="47" t="e">
        <f t="shared" si="129"/>
        <v>#REF!</v>
      </c>
    </row>
    <row r="193" spans="1:22" ht="93.75" hidden="1">
      <c r="A193" s="98" t="s">
        <v>52</v>
      </c>
      <c r="B193" s="301"/>
      <c r="C193" s="99" t="s">
        <v>200</v>
      </c>
      <c r="D193" s="100" t="s">
        <v>254</v>
      </c>
      <c r="E193" s="100" t="s">
        <v>76</v>
      </c>
      <c r="F193" s="97" t="e">
        <f>VLOOKUP(A193,'Pa aktivitātēm'!A72:F235,6,0)</f>
        <v>#N/A</v>
      </c>
      <c r="G193" s="27">
        <f>G194+G202</f>
        <v>511190662</v>
      </c>
      <c r="H193" s="27">
        <f t="shared" ref="H193:M193" si="197">H194+H202</f>
        <v>511190662</v>
      </c>
      <c r="I193" s="27">
        <f t="shared" si="197"/>
        <v>34877981</v>
      </c>
      <c r="J193" s="27">
        <f t="shared" ref="J193" si="198">J194+J202</f>
        <v>34877981</v>
      </c>
      <c r="K193" s="208">
        <f t="shared" si="134"/>
        <v>546068643</v>
      </c>
      <c r="L193" s="101">
        <f t="shared" si="187"/>
        <v>1.0682289086884769</v>
      </c>
      <c r="M193" s="27">
        <f t="shared" si="197"/>
        <v>0</v>
      </c>
      <c r="N193" s="23">
        <f t="shared" si="188"/>
        <v>0</v>
      </c>
      <c r="O193" s="212">
        <f>O194+O202</f>
        <v>0</v>
      </c>
      <c r="P193" s="23">
        <f t="shared" si="136"/>
        <v>0</v>
      </c>
      <c r="Q193" s="224">
        <f t="shared" si="170"/>
        <v>511190662</v>
      </c>
      <c r="R193" s="212">
        <f t="shared" ref="R193:U193" si="199">R194+R202</f>
        <v>546068643</v>
      </c>
      <c r="S193" s="227">
        <f t="shared" si="169"/>
        <v>34877981</v>
      </c>
      <c r="T193" s="208">
        <f t="shared" si="137"/>
        <v>546068643</v>
      </c>
      <c r="U193" s="222" t="e">
        <f t="shared" si="199"/>
        <v>#REF!</v>
      </c>
      <c r="V193" s="47" t="e">
        <f t="shared" si="129"/>
        <v>#REF!</v>
      </c>
    </row>
    <row r="194" spans="1:22" ht="93.75" hidden="1">
      <c r="A194" s="98" t="s">
        <v>53</v>
      </c>
      <c r="B194" s="301"/>
      <c r="C194" s="99" t="s">
        <v>201</v>
      </c>
      <c r="D194" s="100" t="s">
        <v>254</v>
      </c>
      <c r="E194" s="100" t="s">
        <v>252</v>
      </c>
      <c r="F194" s="97" t="e">
        <f>VLOOKUP(A194,'Pa aktivitātēm'!A73:F236,6,0)</f>
        <v>#N/A</v>
      </c>
      <c r="G194" s="27">
        <f>G195+G196+G197+G200+G201</f>
        <v>329228789</v>
      </c>
      <c r="H194" s="27">
        <f t="shared" ref="H194:M194" si="200">H195+H196+H197+H200+H201</f>
        <v>329228789</v>
      </c>
      <c r="I194" s="27">
        <f t="shared" si="200"/>
        <v>27612556</v>
      </c>
      <c r="J194" s="27">
        <f t="shared" ref="J194" si="201">J195+J196+J197+J200+J201</f>
        <v>27612556</v>
      </c>
      <c r="K194" s="208">
        <f t="shared" si="134"/>
        <v>356841345</v>
      </c>
      <c r="L194" s="101">
        <f t="shared" si="187"/>
        <v>1.0838704175411586</v>
      </c>
      <c r="M194" s="27">
        <f t="shared" si="200"/>
        <v>0</v>
      </c>
      <c r="N194" s="23">
        <f t="shared" si="188"/>
        <v>0</v>
      </c>
      <c r="O194" s="212">
        <f>O195+O196+O197+O200+O201</f>
        <v>0</v>
      </c>
      <c r="P194" s="23">
        <f t="shared" si="136"/>
        <v>0</v>
      </c>
      <c r="Q194" s="224">
        <f t="shared" si="170"/>
        <v>329228789</v>
      </c>
      <c r="R194" s="212">
        <f t="shared" ref="R194:U194" si="202">R195+R196+R197+R200+R201</f>
        <v>356841345</v>
      </c>
      <c r="S194" s="227">
        <f t="shared" si="169"/>
        <v>27612556</v>
      </c>
      <c r="T194" s="208">
        <f t="shared" si="137"/>
        <v>356841345</v>
      </c>
      <c r="U194" s="222" t="e">
        <f t="shared" si="202"/>
        <v>#REF!</v>
      </c>
      <c r="V194" s="47" t="e">
        <f t="shared" si="129"/>
        <v>#REF!</v>
      </c>
    </row>
    <row r="195" spans="1:22" ht="75">
      <c r="A195" s="470" t="s">
        <v>379</v>
      </c>
      <c r="B195" s="471"/>
      <c r="C195" s="472" t="s">
        <v>311</v>
      </c>
      <c r="D195" s="473" t="s">
        <v>254</v>
      </c>
      <c r="E195" s="473" t="s">
        <v>252</v>
      </c>
      <c r="F195" s="473">
        <f>VLOOKUP(A195,'Pa aktivitātēm'!A74:F237,6,0)</f>
        <v>5</v>
      </c>
      <c r="G195" s="482">
        <f>'Pa aktivitātēm'!G130</f>
        <v>182435851</v>
      </c>
      <c r="H195" s="482">
        <f>'Pa aktivitātēm'!I130</f>
        <v>182435851</v>
      </c>
      <c r="I195" s="482">
        <f>'Pa aktivitātēm'!J130</f>
        <v>0</v>
      </c>
      <c r="J195" s="482">
        <f>'Pa aktivitātēm'!K130</f>
        <v>0</v>
      </c>
      <c r="K195" s="474">
        <f t="shared" si="134"/>
        <v>182435851</v>
      </c>
      <c r="L195" s="475">
        <f t="shared" si="187"/>
        <v>1</v>
      </c>
      <c r="M195" s="482">
        <f>'Pa aktivitātēm'!P130</f>
        <v>0</v>
      </c>
      <c r="N195" s="483">
        <f t="shared" si="188"/>
        <v>0</v>
      </c>
      <c r="O195" s="484">
        <f>'Pa aktivitātēm'!U130</f>
        <v>0</v>
      </c>
      <c r="P195" s="476">
        <f t="shared" si="136"/>
        <v>0</v>
      </c>
      <c r="Q195" s="477">
        <f t="shared" si="170"/>
        <v>182435851</v>
      </c>
      <c r="R195" s="477">
        <f t="shared" ref="R195:R201" si="203">K195-O195</f>
        <v>182435851</v>
      </c>
      <c r="S195" s="478">
        <f t="shared" si="169"/>
        <v>0</v>
      </c>
      <c r="T195" s="474">
        <f t="shared" si="137"/>
        <v>182435851</v>
      </c>
      <c r="U195" s="478" t="e">
        <f>Akt_apakšakt_pēcuzraudzība!#REF!</f>
        <v>#REF!</v>
      </c>
      <c r="V195" s="479" t="e">
        <f t="shared" si="129"/>
        <v>#REF!</v>
      </c>
    </row>
    <row r="196" spans="1:22" ht="56.25">
      <c r="A196" s="470" t="s">
        <v>457</v>
      </c>
      <c r="B196" s="471"/>
      <c r="C196" s="472" t="s">
        <v>290</v>
      </c>
      <c r="D196" s="473" t="s">
        <v>254</v>
      </c>
      <c r="E196" s="473" t="s">
        <v>252</v>
      </c>
      <c r="F196" s="473">
        <f>VLOOKUP(A196,'Pa aktivitātēm'!A75:F238,6,0)</f>
        <v>5</v>
      </c>
      <c r="G196" s="482">
        <f>'Pa aktivitātēm'!G131</f>
        <v>91395877</v>
      </c>
      <c r="H196" s="482">
        <f>'Pa aktivitātēm'!I131</f>
        <v>91395877</v>
      </c>
      <c r="I196" s="482">
        <f>'Pa aktivitātēm'!J131</f>
        <v>26646089</v>
      </c>
      <c r="J196" s="482">
        <f>'Pa aktivitātēm'!K131</f>
        <v>26646089</v>
      </c>
      <c r="K196" s="474">
        <f t="shared" si="134"/>
        <v>118041966</v>
      </c>
      <c r="L196" s="475">
        <f t="shared" si="187"/>
        <v>1.2915458538682221</v>
      </c>
      <c r="M196" s="482">
        <f>'Pa aktivitātēm'!P131</f>
        <v>0</v>
      </c>
      <c r="N196" s="483">
        <f t="shared" si="188"/>
        <v>0</v>
      </c>
      <c r="O196" s="484">
        <f>'Pa aktivitātēm'!U131</f>
        <v>0</v>
      </c>
      <c r="P196" s="476">
        <f t="shared" si="136"/>
        <v>0</v>
      </c>
      <c r="Q196" s="477">
        <v>0</v>
      </c>
      <c r="R196" s="477">
        <f t="shared" si="203"/>
        <v>118041966</v>
      </c>
      <c r="S196" s="478">
        <f t="shared" si="169"/>
        <v>118041966</v>
      </c>
      <c r="T196" s="474">
        <f t="shared" si="137"/>
        <v>118041966</v>
      </c>
      <c r="U196" s="478" t="e">
        <f>Akt_apakšakt_pēcuzraudzība!#REF!</f>
        <v>#REF!</v>
      </c>
      <c r="V196" s="479" t="e">
        <f t="shared" si="129"/>
        <v>#REF!</v>
      </c>
    </row>
    <row r="197" spans="1:22" ht="75" hidden="1">
      <c r="A197" s="470" t="s">
        <v>553</v>
      </c>
      <c r="B197" s="471"/>
      <c r="C197" s="472" t="s">
        <v>554</v>
      </c>
      <c r="D197" s="473" t="s">
        <v>254</v>
      </c>
      <c r="E197" s="473" t="s">
        <v>252</v>
      </c>
      <c r="F197" s="473" t="e">
        <f>VLOOKUP(A197,'Pa aktivitātēm'!A76:F239,6,0)</f>
        <v>#N/A</v>
      </c>
      <c r="G197" s="482">
        <f>G198+G199</f>
        <v>26101030</v>
      </c>
      <c r="H197" s="482">
        <f t="shared" ref="H197:M197" si="204">H198+H199</f>
        <v>26101030</v>
      </c>
      <c r="I197" s="482">
        <f t="shared" si="204"/>
        <v>966467</v>
      </c>
      <c r="J197" s="482">
        <f t="shared" ref="J197" si="205">J198+J199</f>
        <v>966467</v>
      </c>
      <c r="K197" s="474">
        <f t="shared" si="134"/>
        <v>27067497</v>
      </c>
      <c r="L197" s="475">
        <f t="shared" si="187"/>
        <v>1.0370279257178741</v>
      </c>
      <c r="M197" s="482">
        <f t="shared" si="204"/>
        <v>0</v>
      </c>
      <c r="N197" s="483">
        <f t="shared" si="188"/>
        <v>0</v>
      </c>
      <c r="O197" s="485">
        <f t="shared" ref="O197" si="206">O198+O199</f>
        <v>0</v>
      </c>
      <c r="P197" s="476">
        <f t="shared" si="136"/>
        <v>0</v>
      </c>
      <c r="Q197" s="477">
        <f t="shared" si="170"/>
        <v>26101030</v>
      </c>
      <c r="R197" s="477">
        <f t="shared" si="203"/>
        <v>27067497</v>
      </c>
      <c r="S197" s="478">
        <f t="shared" si="169"/>
        <v>966467</v>
      </c>
      <c r="T197" s="474">
        <f t="shared" si="137"/>
        <v>27067497</v>
      </c>
      <c r="U197" s="478" t="e">
        <f>Akt_apakšakt_pēcuzraudzība!#REF!</f>
        <v>#REF!</v>
      </c>
      <c r="V197" s="479" t="e">
        <f t="shared" si="129"/>
        <v>#REF!</v>
      </c>
    </row>
    <row r="198" spans="1:22" ht="93.75" hidden="1">
      <c r="A198" s="470" t="s">
        <v>400</v>
      </c>
      <c r="B198" s="471"/>
      <c r="C198" s="472" t="s">
        <v>291</v>
      </c>
      <c r="D198" s="473" t="s">
        <v>254</v>
      </c>
      <c r="E198" s="473" t="s">
        <v>252</v>
      </c>
      <c r="F198" s="473">
        <f>VLOOKUP(A198,'Pa aktivitātēm'!A77:F240,6,0)</f>
        <v>5</v>
      </c>
      <c r="G198" s="482">
        <f>'Pa aktivitātēm'!G132</f>
        <v>13293943</v>
      </c>
      <c r="H198" s="482">
        <f>'Pa aktivitātēm'!I132</f>
        <v>13293943</v>
      </c>
      <c r="I198" s="482">
        <f>'Pa aktivitātēm'!J132</f>
        <v>0</v>
      </c>
      <c r="J198" s="482">
        <f>'Pa aktivitātēm'!K132</f>
        <v>0</v>
      </c>
      <c r="K198" s="474">
        <f t="shared" si="134"/>
        <v>13293943</v>
      </c>
      <c r="L198" s="475">
        <f t="shared" si="187"/>
        <v>1</v>
      </c>
      <c r="M198" s="482">
        <f>'Pa aktivitātēm'!P132</f>
        <v>0</v>
      </c>
      <c r="N198" s="483">
        <f t="shared" si="188"/>
        <v>0</v>
      </c>
      <c r="O198" s="484">
        <f>'Pa aktivitātēm'!U132</f>
        <v>0</v>
      </c>
      <c r="P198" s="476">
        <f t="shared" si="136"/>
        <v>0</v>
      </c>
      <c r="Q198" s="477">
        <f t="shared" si="170"/>
        <v>13293943</v>
      </c>
      <c r="R198" s="477">
        <f t="shared" si="203"/>
        <v>13293943</v>
      </c>
      <c r="S198" s="478">
        <f t="shared" si="169"/>
        <v>0</v>
      </c>
      <c r="T198" s="474">
        <f t="shared" si="137"/>
        <v>13293943</v>
      </c>
      <c r="U198" s="478" t="e">
        <f>Akt_apakšakt_pēcuzraudzība!#REF!</f>
        <v>#REF!</v>
      </c>
      <c r="V198" s="479" t="e">
        <f t="shared" si="129"/>
        <v>#REF!</v>
      </c>
    </row>
    <row r="199" spans="1:22" ht="56.25">
      <c r="A199" s="470" t="s">
        <v>458</v>
      </c>
      <c r="B199" s="471" t="s">
        <v>441</v>
      </c>
      <c r="C199" s="472" t="s">
        <v>202</v>
      </c>
      <c r="D199" s="473" t="s">
        <v>254</v>
      </c>
      <c r="E199" s="473" t="s">
        <v>252</v>
      </c>
      <c r="F199" s="473">
        <f>VLOOKUP(A199,'Pa aktivitātēm'!A78:F241,6,0)</f>
        <v>5</v>
      </c>
      <c r="G199" s="482">
        <f>'Pa aktivitātēm'!G133</f>
        <v>12807087</v>
      </c>
      <c r="H199" s="482">
        <f>'Pa aktivitātēm'!I133</f>
        <v>12807087</v>
      </c>
      <c r="I199" s="482">
        <f>'Pa aktivitātēm'!J133</f>
        <v>966467</v>
      </c>
      <c r="J199" s="482">
        <f>'Pa aktivitātēm'!K133</f>
        <v>966467</v>
      </c>
      <c r="K199" s="474">
        <f t="shared" si="134"/>
        <v>13773554</v>
      </c>
      <c r="L199" s="475">
        <f t="shared" si="187"/>
        <v>1.0754634523838247</v>
      </c>
      <c r="M199" s="482">
        <f>'Pa aktivitātēm'!P133</f>
        <v>0</v>
      </c>
      <c r="N199" s="483">
        <f t="shared" si="188"/>
        <v>0</v>
      </c>
      <c r="O199" s="484">
        <f>'Pa aktivitātēm'!U133</f>
        <v>0</v>
      </c>
      <c r="P199" s="476">
        <f t="shared" si="136"/>
        <v>0</v>
      </c>
      <c r="Q199" s="477">
        <v>0</v>
      </c>
      <c r="R199" s="477">
        <f t="shared" si="203"/>
        <v>13773554</v>
      </c>
      <c r="S199" s="478">
        <f t="shared" si="169"/>
        <v>13773554</v>
      </c>
      <c r="T199" s="474">
        <f t="shared" si="137"/>
        <v>13773554</v>
      </c>
      <c r="U199" s="478" t="e">
        <f>Akt_apakšakt_pēcuzraudzība!#REF!</f>
        <v>#REF!</v>
      </c>
      <c r="V199" s="479" t="e">
        <f t="shared" si="129"/>
        <v>#REF!</v>
      </c>
    </row>
    <row r="200" spans="1:22" ht="75">
      <c r="A200" s="470" t="s">
        <v>459</v>
      </c>
      <c r="B200" s="471" t="s">
        <v>441</v>
      </c>
      <c r="C200" s="472" t="s">
        <v>203</v>
      </c>
      <c r="D200" s="473" t="s">
        <v>254</v>
      </c>
      <c r="E200" s="473" t="s">
        <v>252</v>
      </c>
      <c r="F200" s="473">
        <f>VLOOKUP(A200,'Pa aktivitātēm'!A79:F242,6,0)</f>
        <v>5</v>
      </c>
      <c r="G200" s="482">
        <f>'Pa aktivitātēm'!G134</f>
        <v>4942457</v>
      </c>
      <c r="H200" s="482">
        <f>'Pa aktivitātēm'!I134</f>
        <v>4942457</v>
      </c>
      <c r="I200" s="482">
        <f>'Pa aktivitātēm'!J134</f>
        <v>0</v>
      </c>
      <c r="J200" s="482">
        <f>'Pa aktivitātēm'!K134</f>
        <v>0</v>
      </c>
      <c r="K200" s="474">
        <f t="shared" si="134"/>
        <v>4942457</v>
      </c>
      <c r="L200" s="475">
        <f t="shared" si="187"/>
        <v>1</v>
      </c>
      <c r="M200" s="482">
        <f>'Pa aktivitātēm'!P134</f>
        <v>0</v>
      </c>
      <c r="N200" s="483">
        <f t="shared" si="188"/>
        <v>0</v>
      </c>
      <c r="O200" s="484">
        <f>'Pa aktivitātēm'!U134</f>
        <v>0</v>
      </c>
      <c r="P200" s="476">
        <f t="shared" si="136"/>
        <v>0</v>
      </c>
      <c r="Q200" s="477">
        <f t="shared" si="170"/>
        <v>4942457</v>
      </c>
      <c r="R200" s="477">
        <f t="shared" si="203"/>
        <v>4942457</v>
      </c>
      <c r="S200" s="478">
        <f t="shared" si="169"/>
        <v>0</v>
      </c>
      <c r="T200" s="474">
        <f t="shared" si="137"/>
        <v>4942457</v>
      </c>
      <c r="U200" s="478" t="e">
        <f>Akt_apakšakt_pēcuzraudzība!#REF!</f>
        <v>#REF!</v>
      </c>
      <c r="V200" s="479" t="e">
        <f>O200-U200</f>
        <v>#REF!</v>
      </c>
    </row>
    <row r="201" spans="1:22" ht="56.25">
      <c r="A201" s="470" t="s">
        <v>54</v>
      </c>
      <c r="B201" s="471"/>
      <c r="C201" s="472" t="s">
        <v>204</v>
      </c>
      <c r="D201" s="473" t="s">
        <v>254</v>
      </c>
      <c r="E201" s="473" t="s">
        <v>252</v>
      </c>
      <c r="F201" s="473">
        <f>VLOOKUP(A201,'Pa aktivitātēm'!A80:F243,6,0)</f>
        <v>5</v>
      </c>
      <c r="G201" s="482">
        <f>'Pa aktivitātēm'!G135</f>
        <v>24353574</v>
      </c>
      <c r="H201" s="482">
        <f>'Pa aktivitātēm'!I135</f>
        <v>24353574</v>
      </c>
      <c r="I201" s="482">
        <f>'Pa aktivitātēm'!J135</f>
        <v>0</v>
      </c>
      <c r="J201" s="482">
        <f>'Pa aktivitātēm'!K135</f>
        <v>0</v>
      </c>
      <c r="K201" s="474">
        <f t="shared" si="134"/>
        <v>24353574</v>
      </c>
      <c r="L201" s="475">
        <f t="shared" si="187"/>
        <v>1</v>
      </c>
      <c r="M201" s="482">
        <f>'Pa aktivitātēm'!P135</f>
        <v>0</v>
      </c>
      <c r="N201" s="483">
        <f t="shared" si="188"/>
        <v>0</v>
      </c>
      <c r="O201" s="484">
        <f>'Pa aktivitātēm'!U135</f>
        <v>0</v>
      </c>
      <c r="P201" s="476">
        <f t="shared" si="136"/>
        <v>0</v>
      </c>
      <c r="Q201" s="477">
        <f t="shared" si="170"/>
        <v>24353574</v>
      </c>
      <c r="R201" s="477">
        <f t="shared" si="203"/>
        <v>24353574</v>
      </c>
      <c r="S201" s="478">
        <f t="shared" si="169"/>
        <v>0</v>
      </c>
      <c r="T201" s="474">
        <f t="shared" si="137"/>
        <v>24353574</v>
      </c>
      <c r="U201" s="478" t="e">
        <f>Akt_apakšakt_pēcuzraudzība!#REF!</f>
        <v>#REF!</v>
      </c>
      <c r="V201" s="479" t="e">
        <f t="shared" si="129"/>
        <v>#REF!</v>
      </c>
    </row>
    <row r="202" spans="1:22" ht="75" hidden="1">
      <c r="A202" s="98" t="s">
        <v>55</v>
      </c>
      <c r="B202" s="301"/>
      <c r="C202" s="99" t="s">
        <v>205</v>
      </c>
      <c r="D202" s="100" t="s">
        <v>254</v>
      </c>
      <c r="E202" s="100" t="s">
        <v>76</v>
      </c>
      <c r="F202" s="97" t="e">
        <f>VLOOKUP(A202,'Pa aktivitātēm'!A81:F244,6,0)</f>
        <v>#N/A</v>
      </c>
      <c r="G202" s="27">
        <f>G203+G206+G207+G208</f>
        <v>181961873</v>
      </c>
      <c r="H202" s="27">
        <f t="shared" ref="H202:M202" si="207">H203+H206+H207+H208</f>
        <v>181961873</v>
      </c>
      <c r="I202" s="27">
        <f t="shared" si="207"/>
        <v>7265425</v>
      </c>
      <c r="J202" s="27">
        <f t="shared" ref="J202" si="208">J203+J206+J207+J208</f>
        <v>7265425</v>
      </c>
      <c r="K202" s="208">
        <f t="shared" si="134"/>
        <v>189227298</v>
      </c>
      <c r="L202" s="101">
        <f t="shared" si="187"/>
        <v>1.0399282821187492</v>
      </c>
      <c r="M202" s="27">
        <f t="shared" si="207"/>
        <v>0</v>
      </c>
      <c r="N202" s="23">
        <f t="shared" si="188"/>
        <v>0</v>
      </c>
      <c r="O202" s="212">
        <f>O203+O206+O207+O208</f>
        <v>0</v>
      </c>
      <c r="P202" s="23">
        <f t="shared" si="136"/>
        <v>0</v>
      </c>
      <c r="Q202" s="224">
        <f t="shared" si="170"/>
        <v>181961873</v>
      </c>
      <c r="R202" s="212">
        <f t="shared" ref="R202:U202" si="209">R203+R206+R207+R208</f>
        <v>189227298</v>
      </c>
      <c r="S202" s="227">
        <f t="shared" si="169"/>
        <v>7265425</v>
      </c>
      <c r="T202" s="208">
        <f t="shared" si="137"/>
        <v>189227298</v>
      </c>
      <c r="U202" s="222" t="e">
        <f t="shared" si="209"/>
        <v>#REF!</v>
      </c>
      <c r="V202" s="47" t="e">
        <f t="shared" ref="V202:V265" si="210">O202-U202</f>
        <v>#REF!</v>
      </c>
    </row>
    <row r="203" spans="1:22" ht="131.25" hidden="1">
      <c r="A203" s="95" t="s">
        <v>555</v>
      </c>
      <c r="B203" s="300"/>
      <c r="C203" s="96" t="s">
        <v>556</v>
      </c>
      <c r="D203" s="97" t="s">
        <v>254</v>
      </c>
      <c r="E203" s="97" t="s">
        <v>1</v>
      </c>
      <c r="F203" s="97" t="e">
        <f>VLOOKUP(A203,'Pa aktivitātēm'!A82:F245,6,0)</f>
        <v>#N/A</v>
      </c>
      <c r="G203" s="48">
        <f>G204+G205</f>
        <v>155299057</v>
      </c>
      <c r="H203" s="48">
        <f t="shared" ref="H203:M203" si="211">H204+H205</f>
        <v>155299057</v>
      </c>
      <c r="I203" s="48">
        <f t="shared" si="211"/>
        <v>7265425</v>
      </c>
      <c r="J203" s="48">
        <f t="shared" ref="J203" si="212">J204+J205</f>
        <v>7265425</v>
      </c>
      <c r="K203" s="208">
        <f t="shared" si="134"/>
        <v>162564482</v>
      </c>
      <c r="L203" s="81">
        <f t="shared" si="187"/>
        <v>1.0467834456972911</v>
      </c>
      <c r="M203" s="48">
        <f t="shared" si="211"/>
        <v>0</v>
      </c>
      <c r="N203" s="23">
        <f t="shared" si="188"/>
        <v>0</v>
      </c>
      <c r="O203" s="214">
        <f>O204+O205</f>
        <v>0</v>
      </c>
      <c r="P203" s="25">
        <f t="shared" si="136"/>
        <v>0</v>
      </c>
      <c r="Q203" s="224">
        <f t="shared" si="170"/>
        <v>155299057</v>
      </c>
      <c r="R203" s="226">
        <f t="shared" ref="R203:R210" si="213">K203-O203</f>
        <v>162564482</v>
      </c>
      <c r="S203" s="227">
        <f t="shared" si="169"/>
        <v>7265425</v>
      </c>
      <c r="T203" s="208">
        <f t="shared" si="137"/>
        <v>162564482</v>
      </c>
      <c r="U203" s="220" t="e">
        <f>Akt_apakšakt_pēcuzraudzība!#REF!</f>
        <v>#REF!</v>
      </c>
      <c r="V203" s="47" t="e">
        <f t="shared" si="210"/>
        <v>#REF!</v>
      </c>
    </row>
    <row r="204" spans="1:22" ht="112.5">
      <c r="A204" s="497" t="s">
        <v>460</v>
      </c>
      <c r="B204" s="498"/>
      <c r="C204" s="499" t="s">
        <v>206</v>
      </c>
      <c r="D204" s="487" t="s">
        <v>254</v>
      </c>
      <c r="E204" s="487" t="s">
        <v>295</v>
      </c>
      <c r="F204" s="487">
        <f>VLOOKUP(A204,'Pa aktivitātēm'!A83:F246,6,0)</f>
        <v>5</v>
      </c>
      <c r="G204" s="500">
        <f>'Pa aktivitātēm'!G136</f>
        <v>139796690</v>
      </c>
      <c r="H204" s="500">
        <f>'Pa aktivitātēm'!I136</f>
        <v>139796690</v>
      </c>
      <c r="I204" s="500">
        <f>'Pa aktivitātēm'!J136</f>
        <v>7265425</v>
      </c>
      <c r="J204" s="500">
        <f>'Pa aktivitātēm'!K136</f>
        <v>7265425</v>
      </c>
      <c r="K204" s="490">
        <f t="shared" si="134"/>
        <v>147062115</v>
      </c>
      <c r="L204" s="491">
        <f t="shared" si="187"/>
        <v>1.0519713664179031</v>
      </c>
      <c r="M204" s="500">
        <f>'Pa aktivitātēm'!P136</f>
        <v>0</v>
      </c>
      <c r="N204" s="501">
        <f t="shared" si="188"/>
        <v>0</v>
      </c>
      <c r="O204" s="502">
        <f>'Pa aktivitātēm'!U136</f>
        <v>0</v>
      </c>
      <c r="P204" s="503">
        <f t="shared" si="136"/>
        <v>0</v>
      </c>
      <c r="Q204" s="494">
        <v>0</v>
      </c>
      <c r="R204" s="494">
        <f t="shared" si="213"/>
        <v>147062115</v>
      </c>
      <c r="S204" s="495">
        <f t="shared" si="169"/>
        <v>147062115</v>
      </c>
      <c r="T204" s="490">
        <f t="shared" si="137"/>
        <v>147062115</v>
      </c>
      <c r="U204" s="495" t="e">
        <f>Akt_apakšakt_pēcuzraudzība!#REF!</f>
        <v>#REF!</v>
      </c>
      <c r="V204" s="496" t="e">
        <f t="shared" si="210"/>
        <v>#REF!</v>
      </c>
    </row>
    <row r="205" spans="1:22" ht="56.25" hidden="1">
      <c r="A205" s="95" t="s">
        <v>461</v>
      </c>
      <c r="B205" s="300"/>
      <c r="C205" s="96" t="s">
        <v>271</v>
      </c>
      <c r="D205" s="97" t="s">
        <v>254</v>
      </c>
      <c r="E205" s="97" t="s">
        <v>244</v>
      </c>
      <c r="F205" s="97">
        <f>VLOOKUP(A205,'Pa aktivitātēm'!A84:F247,6,0)</f>
        <v>5</v>
      </c>
      <c r="G205" s="110">
        <f>'Pa aktivitātēm'!G137</f>
        <v>15502367</v>
      </c>
      <c r="H205" s="110">
        <f>'Pa aktivitātēm'!I137</f>
        <v>15502367</v>
      </c>
      <c r="I205" s="110">
        <f>'Pa aktivitātēm'!J137</f>
        <v>0</v>
      </c>
      <c r="J205" s="110">
        <f>'Pa aktivitātēm'!K137</f>
        <v>0</v>
      </c>
      <c r="K205" s="208">
        <f t="shared" ref="K205:K268" si="214">H205+J205</f>
        <v>15502367</v>
      </c>
      <c r="L205" s="81">
        <f t="shared" si="187"/>
        <v>1</v>
      </c>
      <c r="M205" s="110">
        <f>'Pa aktivitātēm'!P137</f>
        <v>0</v>
      </c>
      <c r="N205" s="23">
        <f t="shared" si="188"/>
        <v>0</v>
      </c>
      <c r="O205" s="111">
        <f>'Pa aktivitātēm'!U137</f>
        <v>0</v>
      </c>
      <c r="P205" s="25">
        <f t="shared" ref="P205:P268" si="215">IFERROR(O205/H205,0)</f>
        <v>0</v>
      </c>
      <c r="Q205" s="224">
        <f t="shared" si="170"/>
        <v>15502367</v>
      </c>
      <c r="R205" s="226">
        <f t="shared" si="213"/>
        <v>15502367</v>
      </c>
      <c r="S205" s="227">
        <f t="shared" si="169"/>
        <v>0</v>
      </c>
      <c r="T205" s="208">
        <f t="shared" ref="T205:T268" si="216">Q205+S205</f>
        <v>15502367</v>
      </c>
      <c r="U205" s="220" t="e">
        <f>Akt_apakšakt_pēcuzraudzība!#REF!</f>
        <v>#REF!</v>
      </c>
      <c r="V205" s="47" t="e">
        <f t="shared" si="210"/>
        <v>#REF!</v>
      </c>
    </row>
    <row r="206" spans="1:22" ht="75" hidden="1">
      <c r="A206" s="95" t="s">
        <v>56</v>
      </c>
      <c r="B206" s="300"/>
      <c r="C206" s="96" t="s">
        <v>207</v>
      </c>
      <c r="D206" s="97" t="s">
        <v>254</v>
      </c>
      <c r="E206" s="97" t="s">
        <v>295</v>
      </c>
      <c r="F206" s="97">
        <f>VLOOKUP(A206,'Pa aktivitātēm'!A85:F248,6,0)</f>
        <v>5</v>
      </c>
      <c r="G206" s="110">
        <f>'Pa aktivitātēm'!G138</f>
        <v>3628324</v>
      </c>
      <c r="H206" s="110">
        <f>'Pa aktivitātēm'!I138</f>
        <v>3628324</v>
      </c>
      <c r="I206" s="110">
        <f>'Pa aktivitātēm'!J138</f>
        <v>0</v>
      </c>
      <c r="J206" s="110">
        <f>'Pa aktivitātēm'!K138</f>
        <v>0</v>
      </c>
      <c r="K206" s="208">
        <f t="shared" si="214"/>
        <v>3628324</v>
      </c>
      <c r="L206" s="81">
        <f t="shared" si="187"/>
        <v>1</v>
      </c>
      <c r="M206" s="110">
        <f>'Pa aktivitātēm'!P138</f>
        <v>0</v>
      </c>
      <c r="N206" s="23">
        <f t="shared" si="188"/>
        <v>0</v>
      </c>
      <c r="O206" s="111">
        <f>'Pa aktivitātēm'!U138</f>
        <v>0</v>
      </c>
      <c r="P206" s="25">
        <f t="shared" si="215"/>
        <v>0</v>
      </c>
      <c r="Q206" s="224">
        <f t="shared" si="170"/>
        <v>3628324</v>
      </c>
      <c r="R206" s="226">
        <f t="shared" si="213"/>
        <v>3628324</v>
      </c>
      <c r="S206" s="227">
        <f t="shared" si="169"/>
        <v>0</v>
      </c>
      <c r="T206" s="208">
        <f t="shared" si="216"/>
        <v>3628324</v>
      </c>
      <c r="U206" s="220" t="e">
        <f>Akt_apakšakt_pēcuzraudzība!#REF!</f>
        <v>#REF!</v>
      </c>
      <c r="V206" s="47" t="e">
        <f t="shared" si="210"/>
        <v>#REF!</v>
      </c>
    </row>
    <row r="207" spans="1:22" ht="187.5" hidden="1">
      <c r="A207" s="95" t="s">
        <v>57</v>
      </c>
      <c r="B207" s="300"/>
      <c r="C207" s="96" t="s">
        <v>208</v>
      </c>
      <c r="D207" s="97" t="s">
        <v>254</v>
      </c>
      <c r="E207" s="97" t="s">
        <v>252</v>
      </c>
      <c r="F207" s="97">
        <f>VLOOKUP(A207,'Pa aktivitātēm'!A86:F249,6,0)</f>
        <v>5</v>
      </c>
      <c r="G207" s="110">
        <f>'Pa aktivitātēm'!G139</f>
        <v>23034492</v>
      </c>
      <c r="H207" s="110">
        <f>'Pa aktivitātēm'!I139</f>
        <v>23034492</v>
      </c>
      <c r="I207" s="110">
        <f>'Pa aktivitātēm'!J139</f>
        <v>0</v>
      </c>
      <c r="J207" s="110">
        <f>'Pa aktivitātēm'!K139</f>
        <v>0</v>
      </c>
      <c r="K207" s="208">
        <f t="shared" si="214"/>
        <v>23034492</v>
      </c>
      <c r="L207" s="81">
        <f t="shared" si="187"/>
        <v>1</v>
      </c>
      <c r="M207" s="110">
        <f>'Pa aktivitātēm'!P139</f>
        <v>0</v>
      </c>
      <c r="N207" s="23">
        <f t="shared" si="188"/>
        <v>0</v>
      </c>
      <c r="O207" s="111">
        <f>'Pa aktivitātēm'!U139</f>
        <v>0</v>
      </c>
      <c r="P207" s="25">
        <f t="shared" si="215"/>
        <v>0</v>
      </c>
      <c r="Q207" s="224">
        <f t="shared" si="170"/>
        <v>23034492</v>
      </c>
      <c r="R207" s="226">
        <f t="shared" si="213"/>
        <v>23034492</v>
      </c>
      <c r="S207" s="227">
        <f t="shared" si="169"/>
        <v>0</v>
      </c>
      <c r="T207" s="208">
        <f t="shared" si="216"/>
        <v>23034492</v>
      </c>
      <c r="U207" s="220" t="e">
        <f>Akt_apakšakt_pēcuzraudzība!#REF!</f>
        <v>#REF!</v>
      </c>
      <c r="V207" s="47" t="e">
        <f t="shared" si="210"/>
        <v>#REF!</v>
      </c>
    </row>
    <row r="208" spans="1:22" ht="206.25" hidden="1">
      <c r="A208" s="95" t="s">
        <v>557</v>
      </c>
      <c r="B208" s="300"/>
      <c r="C208" s="96" t="s">
        <v>558</v>
      </c>
      <c r="D208" s="97" t="s">
        <v>29</v>
      </c>
      <c r="E208" s="97" t="s">
        <v>252</v>
      </c>
      <c r="F208" s="97" t="e">
        <f>VLOOKUP(A208,'Pa aktivitātēm'!A87:F250,6,0)</f>
        <v>#N/A</v>
      </c>
      <c r="G208" s="48">
        <f>G209+G210</f>
        <v>0</v>
      </c>
      <c r="H208" s="48">
        <f t="shared" ref="H208:M208" si="217">H209+H210</f>
        <v>0</v>
      </c>
      <c r="I208" s="48">
        <f t="shared" si="217"/>
        <v>0</v>
      </c>
      <c r="J208" s="48">
        <f t="shared" ref="J208" si="218">J209+J210</f>
        <v>0</v>
      </c>
      <c r="K208" s="208">
        <f t="shared" si="214"/>
        <v>0</v>
      </c>
      <c r="L208" s="81">
        <v>0</v>
      </c>
      <c r="M208" s="48">
        <f t="shared" si="217"/>
        <v>0</v>
      </c>
      <c r="N208" s="23">
        <v>0</v>
      </c>
      <c r="O208" s="214">
        <f t="shared" ref="O208" si="219">O209+O210</f>
        <v>0</v>
      </c>
      <c r="P208" s="25">
        <f t="shared" si="215"/>
        <v>0</v>
      </c>
      <c r="Q208" s="224">
        <f t="shared" si="170"/>
        <v>0</v>
      </c>
      <c r="R208" s="226">
        <f t="shared" si="213"/>
        <v>0</v>
      </c>
      <c r="S208" s="227">
        <f t="shared" si="169"/>
        <v>0</v>
      </c>
      <c r="T208" s="208">
        <f t="shared" si="216"/>
        <v>0</v>
      </c>
      <c r="U208" s="220" t="e">
        <f>Akt_apakšakt_pēcuzraudzība!#REF!</f>
        <v>#REF!</v>
      </c>
      <c r="V208" s="47" t="e">
        <f t="shared" si="210"/>
        <v>#REF!</v>
      </c>
    </row>
    <row r="209" spans="1:22" ht="131.25" hidden="1">
      <c r="A209" s="95" t="s">
        <v>58</v>
      </c>
      <c r="B209" s="300"/>
      <c r="C209" s="96" t="s">
        <v>209</v>
      </c>
      <c r="D209" s="97" t="s">
        <v>254</v>
      </c>
      <c r="E209" s="97" t="s">
        <v>252</v>
      </c>
      <c r="F209" s="97" t="e">
        <f>VLOOKUP(A209,'Pa aktivitātēm'!A88:F251,6,0)</f>
        <v>#N/A</v>
      </c>
      <c r="G209" s="48">
        <f>'Pa aktivitātēm'!G140</f>
        <v>0</v>
      </c>
      <c r="H209" s="48">
        <f>'Pa aktivitātēm'!I140</f>
        <v>0</v>
      </c>
      <c r="I209" s="48">
        <f>'Pa aktivitātēm'!J140</f>
        <v>0</v>
      </c>
      <c r="J209" s="48">
        <f>'Pa aktivitātēm'!K140</f>
        <v>0</v>
      </c>
      <c r="K209" s="208">
        <f t="shared" si="214"/>
        <v>0</v>
      </c>
      <c r="L209" s="81">
        <v>0</v>
      </c>
      <c r="M209" s="48">
        <f>'Pa aktivitātēm'!P140</f>
        <v>0</v>
      </c>
      <c r="N209" s="23">
        <v>0</v>
      </c>
      <c r="O209" s="214">
        <f>'Pa aktivitātēm'!U140</f>
        <v>0</v>
      </c>
      <c r="P209" s="25">
        <f t="shared" si="215"/>
        <v>0</v>
      </c>
      <c r="Q209" s="224">
        <f t="shared" si="170"/>
        <v>0</v>
      </c>
      <c r="R209" s="226">
        <f t="shared" si="213"/>
        <v>0</v>
      </c>
      <c r="S209" s="227">
        <f t="shared" si="169"/>
        <v>0</v>
      </c>
      <c r="T209" s="208">
        <f t="shared" si="216"/>
        <v>0</v>
      </c>
      <c r="U209" s="220" t="e">
        <f>Akt_apakšakt_pēcuzraudzība!#REF!</f>
        <v>#REF!</v>
      </c>
      <c r="V209" s="47" t="e">
        <f t="shared" si="210"/>
        <v>#REF!</v>
      </c>
    </row>
    <row r="210" spans="1:22" ht="93.75" hidden="1">
      <c r="A210" s="95" t="s">
        <v>59</v>
      </c>
      <c r="B210" s="300"/>
      <c r="C210" s="96" t="s">
        <v>210</v>
      </c>
      <c r="D210" s="97" t="s">
        <v>254</v>
      </c>
      <c r="E210" s="97" t="s">
        <v>252</v>
      </c>
      <c r="F210" s="97" t="e">
        <f>VLOOKUP(A210,'Pa aktivitātēm'!A89:F252,6,0)</f>
        <v>#N/A</v>
      </c>
      <c r="G210" s="48">
        <f>'Pa aktivitātēm'!G141</f>
        <v>0</v>
      </c>
      <c r="H210" s="48">
        <f>'Pa aktivitātēm'!I141</f>
        <v>0</v>
      </c>
      <c r="I210" s="48">
        <f>'Pa aktivitātēm'!J141</f>
        <v>0</v>
      </c>
      <c r="J210" s="48">
        <f>'Pa aktivitātēm'!K141</f>
        <v>0</v>
      </c>
      <c r="K210" s="208">
        <f t="shared" si="214"/>
        <v>0</v>
      </c>
      <c r="L210" s="81">
        <v>0</v>
      </c>
      <c r="M210" s="48">
        <f>'Pa aktivitātēm'!P141</f>
        <v>0</v>
      </c>
      <c r="N210" s="23">
        <v>0</v>
      </c>
      <c r="O210" s="214">
        <f>'Pa aktivitātēm'!U141</f>
        <v>0</v>
      </c>
      <c r="P210" s="28">
        <f t="shared" si="215"/>
        <v>0</v>
      </c>
      <c r="Q210" s="224">
        <f t="shared" si="170"/>
        <v>0</v>
      </c>
      <c r="R210" s="226">
        <f t="shared" si="213"/>
        <v>0</v>
      </c>
      <c r="S210" s="227">
        <f t="shared" si="169"/>
        <v>0</v>
      </c>
      <c r="T210" s="208">
        <f t="shared" si="216"/>
        <v>0</v>
      </c>
      <c r="U210" s="220" t="e">
        <f>Akt_apakšakt_pēcuzraudzība!#REF!</f>
        <v>#REF!</v>
      </c>
      <c r="V210" s="47" t="e">
        <f t="shared" si="210"/>
        <v>#REF!</v>
      </c>
    </row>
    <row r="211" spans="1:22" ht="150" hidden="1">
      <c r="A211" s="98" t="s">
        <v>352</v>
      </c>
      <c r="B211" s="301"/>
      <c r="C211" s="99" t="s">
        <v>211</v>
      </c>
      <c r="D211" s="100" t="s">
        <v>256</v>
      </c>
      <c r="E211" s="100" t="s">
        <v>1</v>
      </c>
      <c r="F211" s="97" t="e">
        <f>VLOOKUP(A211,'Pa aktivitātēm'!A90:F253,6,0)</f>
        <v>#N/A</v>
      </c>
      <c r="G211" s="27">
        <f>G212+G219</f>
        <v>856966451</v>
      </c>
      <c r="H211" s="27">
        <f t="shared" ref="H211:M211" si="220">H212+H219</f>
        <v>856966451</v>
      </c>
      <c r="I211" s="27">
        <f t="shared" si="220"/>
        <v>47317896</v>
      </c>
      <c r="J211" s="27">
        <f t="shared" ref="J211" si="221">J212+J219</f>
        <v>42049565</v>
      </c>
      <c r="K211" s="208">
        <f t="shared" si="214"/>
        <v>899016016</v>
      </c>
      <c r="L211" s="101">
        <f t="shared" ref="L211:L232" si="222">K211/H211</f>
        <v>1.0490679243638208</v>
      </c>
      <c r="M211" s="27">
        <f t="shared" si="220"/>
        <v>0</v>
      </c>
      <c r="N211" s="23">
        <f t="shared" ref="N211:N232" si="223">M211/H211</f>
        <v>0</v>
      </c>
      <c r="O211" s="212">
        <f t="shared" ref="O211" si="224">O212+O219</f>
        <v>0</v>
      </c>
      <c r="P211" s="23">
        <f t="shared" si="215"/>
        <v>0</v>
      </c>
      <c r="Q211" s="224">
        <f t="shared" si="170"/>
        <v>856966451</v>
      </c>
      <c r="R211" s="212">
        <f>R212+R219</f>
        <v>899016016</v>
      </c>
      <c r="S211" s="227">
        <f t="shared" si="169"/>
        <v>42049565</v>
      </c>
      <c r="T211" s="208">
        <f t="shared" si="216"/>
        <v>899016016</v>
      </c>
      <c r="U211" s="222" t="e">
        <f>U212+U219</f>
        <v>#REF!</v>
      </c>
      <c r="V211" s="47" t="e">
        <f t="shared" si="210"/>
        <v>#REF!</v>
      </c>
    </row>
    <row r="212" spans="1:22" ht="112.5" hidden="1">
      <c r="A212" s="98" t="s">
        <v>351</v>
      </c>
      <c r="B212" s="301"/>
      <c r="C212" s="99" t="s">
        <v>212</v>
      </c>
      <c r="D212" s="100" t="s">
        <v>256</v>
      </c>
      <c r="E212" s="100" t="s">
        <v>1</v>
      </c>
      <c r="F212" s="97" t="e">
        <f>VLOOKUP(A212,'Pa aktivitātēm'!A91:F254,6,0)</f>
        <v>#N/A</v>
      </c>
      <c r="G212" s="27">
        <f>G213+G214+G215+G216+G217+G218</f>
        <v>826374816</v>
      </c>
      <c r="H212" s="27">
        <f t="shared" ref="H212:M212" si="225">H213+H214+H215+H216+H217+H218</f>
        <v>826374816</v>
      </c>
      <c r="I212" s="27">
        <f t="shared" si="225"/>
        <v>42032630</v>
      </c>
      <c r="J212" s="27">
        <f t="shared" ref="J212" si="226">J213+J214+J215+J216+J217+J218</f>
        <v>37557089</v>
      </c>
      <c r="K212" s="208">
        <f t="shared" si="214"/>
        <v>863931905</v>
      </c>
      <c r="L212" s="101">
        <f t="shared" si="222"/>
        <v>1.0454480076992085</v>
      </c>
      <c r="M212" s="27">
        <f t="shared" si="225"/>
        <v>0</v>
      </c>
      <c r="N212" s="23">
        <f t="shared" si="223"/>
        <v>0</v>
      </c>
      <c r="O212" s="212">
        <f>O213+O214+O215+O216+O217+O218</f>
        <v>0</v>
      </c>
      <c r="P212" s="23">
        <f t="shared" si="215"/>
        <v>0</v>
      </c>
      <c r="Q212" s="224">
        <f t="shared" si="170"/>
        <v>826374816</v>
      </c>
      <c r="R212" s="212">
        <f>R213+R214+R215+R216+R217+R218</f>
        <v>863931905</v>
      </c>
      <c r="S212" s="227">
        <f t="shared" si="169"/>
        <v>37557089</v>
      </c>
      <c r="T212" s="208">
        <f t="shared" si="216"/>
        <v>863931905</v>
      </c>
      <c r="U212" s="222" t="e">
        <f>U213+U214+U215+U216+U217+U218</f>
        <v>#REF!</v>
      </c>
      <c r="V212" s="47" t="e">
        <f t="shared" si="210"/>
        <v>#REF!</v>
      </c>
    </row>
    <row r="213" spans="1:22" ht="56.25">
      <c r="A213" s="470" t="s">
        <v>404</v>
      </c>
      <c r="B213" s="471"/>
      <c r="C213" s="472" t="s">
        <v>213</v>
      </c>
      <c r="D213" s="473" t="s">
        <v>256</v>
      </c>
      <c r="E213" s="473" t="s">
        <v>252</v>
      </c>
      <c r="F213" s="473">
        <f>VLOOKUP(A213,'Pa aktivitātēm'!A92:F255,6,0)</f>
        <v>5</v>
      </c>
      <c r="G213" s="482">
        <f>'Pa aktivitātēm'!G142</f>
        <v>308392773</v>
      </c>
      <c r="H213" s="482">
        <f>'Pa aktivitātēm'!I142</f>
        <v>308392773</v>
      </c>
      <c r="I213" s="482">
        <f>'Pa aktivitātēm'!J142</f>
        <v>29836929</v>
      </c>
      <c r="J213" s="482">
        <f>'Pa aktivitātēm'!K142</f>
        <v>25361388</v>
      </c>
      <c r="K213" s="474">
        <f t="shared" si="214"/>
        <v>333754161</v>
      </c>
      <c r="L213" s="475">
        <f t="shared" si="222"/>
        <v>1.0822372967864586</v>
      </c>
      <c r="M213" s="482">
        <f>'Pa aktivitātēm'!P142</f>
        <v>0</v>
      </c>
      <c r="N213" s="483">
        <f t="shared" si="223"/>
        <v>0</v>
      </c>
      <c r="O213" s="484">
        <f>'Pa aktivitātēm'!U142</f>
        <v>0</v>
      </c>
      <c r="P213" s="476">
        <f t="shared" si="215"/>
        <v>0</v>
      </c>
      <c r="Q213" s="477">
        <v>0</v>
      </c>
      <c r="R213" s="477">
        <f t="shared" ref="R213:R220" si="227">K213-O213</f>
        <v>333754161</v>
      </c>
      <c r="S213" s="478">
        <f t="shared" si="169"/>
        <v>333754161</v>
      </c>
      <c r="T213" s="474">
        <f t="shared" si="216"/>
        <v>333754161</v>
      </c>
      <c r="U213" s="478" t="e">
        <f>Akt_apakšakt_pēcuzraudzība!#REF!</f>
        <v>#REF!</v>
      </c>
      <c r="V213" s="479" t="e">
        <f t="shared" si="210"/>
        <v>#REF!</v>
      </c>
    </row>
    <row r="214" spans="1:22" ht="168.75">
      <c r="A214" s="470" t="s">
        <v>412</v>
      </c>
      <c r="B214" s="471"/>
      <c r="C214" s="472" t="s">
        <v>214</v>
      </c>
      <c r="D214" s="473" t="s">
        <v>256</v>
      </c>
      <c r="E214" s="473" t="s">
        <v>252</v>
      </c>
      <c r="F214" s="473">
        <f>VLOOKUP(A214,'Pa aktivitātēm'!A93:F256,6,0)</f>
        <v>5</v>
      </c>
      <c r="G214" s="482">
        <f>'Pa aktivitātēm'!G143</f>
        <v>243563701</v>
      </c>
      <c r="H214" s="482">
        <f>'Pa aktivitātēm'!I143</f>
        <v>243563701</v>
      </c>
      <c r="I214" s="482">
        <f>'Pa aktivitātēm'!J143</f>
        <v>0</v>
      </c>
      <c r="J214" s="482">
        <f>'Pa aktivitātēm'!K143</f>
        <v>0</v>
      </c>
      <c r="K214" s="474">
        <f t="shared" si="214"/>
        <v>243563701</v>
      </c>
      <c r="L214" s="475">
        <f t="shared" si="222"/>
        <v>1</v>
      </c>
      <c r="M214" s="482">
        <f>'Pa aktivitātēm'!P143</f>
        <v>0</v>
      </c>
      <c r="N214" s="483">
        <f t="shared" si="223"/>
        <v>0</v>
      </c>
      <c r="O214" s="484">
        <f>'Pa aktivitātēm'!U143</f>
        <v>0</v>
      </c>
      <c r="P214" s="476">
        <f t="shared" si="215"/>
        <v>0</v>
      </c>
      <c r="Q214" s="477">
        <f t="shared" si="170"/>
        <v>243563701</v>
      </c>
      <c r="R214" s="477">
        <f t="shared" si="227"/>
        <v>243563701</v>
      </c>
      <c r="S214" s="478">
        <f t="shared" si="169"/>
        <v>0</v>
      </c>
      <c r="T214" s="474">
        <f t="shared" si="216"/>
        <v>243563701</v>
      </c>
      <c r="U214" s="478" t="e">
        <f>Akt_apakšakt_pēcuzraudzība!#REF!</f>
        <v>#REF!</v>
      </c>
      <c r="V214" s="479" t="e">
        <f t="shared" si="210"/>
        <v>#REF!</v>
      </c>
    </row>
    <row r="215" spans="1:22" ht="112.5">
      <c r="A215" s="470" t="s">
        <v>462</v>
      </c>
      <c r="B215" s="471"/>
      <c r="C215" s="472" t="s">
        <v>215</v>
      </c>
      <c r="D215" s="473" t="s">
        <v>256</v>
      </c>
      <c r="E215" s="473" t="s">
        <v>252</v>
      </c>
      <c r="F215" s="473">
        <f>VLOOKUP(A215,'Pa aktivitātēm'!A94:F257,6,0)</f>
        <v>5</v>
      </c>
      <c r="G215" s="482">
        <f>'Pa aktivitātēm'!G144</f>
        <v>171798583</v>
      </c>
      <c r="H215" s="482">
        <f>'Pa aktivitātēm'!I144</f>
        <v>171798583</v>
      </c>
      <c r="I215" s="482">
        <f>'Pa aktivitātēm'!J144</f>
        <v>12195701</v>
      </c>
      <c r="J215" s="482">
        <f>'Pa aktivitātēm'!K144</f>
        <v>12195701</v>
      </c>
      <c r="K215" s="474">
        <f t="shared" si="214"/>
        <v>183994284</v>
      </c>
      <c r="L215" s="475">
        <f t="shared" si="222"/>
        <v>1.070988367814419</v>
      </c>
      <c r="M215" s="482">
        <f>'Pa aktivitātēm'!P144</f>
        <v>0</v>
      </c>
      <c r="N215" s="483">
        <f t="shared" si="223"/>
        <v>0</v>
      </c>
      <c r="O215" s="484">
        <f>'Pa aktivitātēm'!U144</f>
        <v>0</v>
      </c>
      <c r="P215" s="476">
        <f t="shared" si="215"/>
        <v>0</v>
      </c>
      <c r="Q215" s="477">
        <v>0</v>
      </c>
      <c r="R215" s="477">
        <f t="shared" si="227"/>
        <v>183994284</v>
      </c>
      <c r="S215" s="478">
        <f t="shared" si="169"/>
        <v>183994284</v>
      </c>
      <c r="T215" s="474">
        <f t="shared" si="216"/>
        <v>183994284</v>
      </c>
      <c r="U215" s="478" t="e">
        <f>Akt_apakšakt_pēcuzraudzība!#REF!</f>
        <v>#REF!</v>
      </c>
      <c r="V215" s="479" t="e">
        <f t="shared" si="210"/>
        <v>#REF!</v>
      </c>
    </row>
    <row r="216" spans="1:22" ht="56.25">
      <c r="A216" s="470" t="s">
        <v>405</v>
      </c>
      <c r="B216" s="471"/>
      <c r="C216" s="472" t="s">
        <v>216</v>
      </c>
      <c r="D216" s="473" t="s">
        <v>256</v>
      </c>
      <c r="E216" s="473" t="s">
        <v>252</v>
      </c>
      <c r="F216" s="473">
        <f>VLOOKUP(A216,'Pa aktivitātēm'!A95:F258,6,0)</f>
        <v>5</v>
      </c>
      <c r="G216" s="482">
        <f>'Pa aktivitātēm'!G145</f>
        <v>65544021</v>
      </c>
      <c r="H216" s="482">
        <f>'Pa aktivitātēm'!I145</f>
        <v>65544021</v>
      </c>
      <c r="I216" s="482">
        <f>'Pa aktivitātēm'!J145</f>
        <v>0</v>
      </c>
      <c r="J216" s="482">
        <f>'Pa aktivitātēm'!K145</f>
        <v>0</v>
      </c>
      <c r="K216" s="474">
        <f t="shared" si="214"/>
        <v>65544021</v>
      </c>
      <c r="L216" s="475">
        <f t="shared" si="222"/>
        <v>1</v>
      </c>
      <c r="M216" s="482">
        <f>'Pa aktivitātēm'!P145</f>
        <v>0</v>
      </c>
      <c r="N216" s="483">
        <f t="shared" si="223"/>
        <v>0</v>
      </c>
      <c r="O216" s="484">
        <f>'Pa aktivitātēm'!U145</f>
        <v>0</v>
      </c>
      <c r="P216" s="476">
        <f t="shared" si="215"/>
        <v>0</v>
      </c>
      <c r="Q216" s="477">
        <f t="shared" si="170"/>
        <v>65544021</v>
      </c>
      <c r="R216" s="477">
        <f t="shared" si="227"/>
        <v>65544021</v>
      </c>
      <c r="S216" s="478">
        <f t="shared" si="169"/>
        <v>0</v>
      </c>
      <c r="T216" s="474">
        <f t="shared" si="216"/>
        <v>65544021</v>
      </c>
      <c r="U216" s="478" t="e">
        <f>Akt_apakšakt_pēcuzraudzība!#REF!</f>
        <v>#REF!</v>
      </c>
      <c r="V216" s="479" t="e">
        <f t="shared" si="210"/>
        <v>#REF!</v>
      </c>
    </row>
    <row r="217" spans="1:22" ht="93.75">
      <c r="A217" s="470" t="s">
        <v>427</v>
      </c>
      <c r="B217" s="471"/>
      <c r="C217" s="472" t="s">
        <v>268</v>
      </c>
      <c r="D217" s="473" t="s">
        <v>256</v>
      </c>
      <c r="E217" s="473" t="s">
        <v>252</v>
      </c>
      <c r="F217" s="473">
        <f>VLOOKUP(A217,'Pa aktivitātēm'!A96:F259,6,0)</f>
        <v>5</v>
      </c>
      <c r="G217" s="482">
        <f>'Pa aktivitātēm'!G146</f>
        <v>28961303</v>
      </c>
      <c r="H217" s="482">
        <f>'Pa aktivitātēm'!I146</f>
        <v>28961303</v>
      </c>
      <c r="I217" s="482">
        <f>'Pa aktivitātēm'!J146</f>
        <v>0</v>
      </c>
      <c r="J217" s="482">
        <f>'Pa aktivitātēm'!K146</f>
        <v>0</v>
      </c>
      <c r="K217" s="474">
        <f t="shared" si="214"/>
        <v>28961303</v>
      </c>
      <c r="L217" s="475">
        <f t="shared" si="222"/>
        <v>1</v>
      </c>
      <c r="M217" s="482">
        <f>'Pa aktivitātēm'!P146</f>
        <v>0</v>
      </c>
      <c r="N217" s="483">
        <f t="shared" si="223"/>
        <v>0</v>
      </c>
      <c r="O217" s="484">
        <f>'Pa aktivitātēm'!U146</f>
        <v>0</v>
      </c>
      <c r="P217" s="476">
        <f t="shared" si="215"/>
        <v>0</v>
      </c>
      <c r="Q217" s="477">
        <f t="shared" si="170"/>
        <v>28961303</v>
      </c>
      <c r="R217" s="477">
        <f t="shared" si="227"/>
        <v>28961303</v>
      </c>
      <c r="S217" s="478">
        <f t="shared" si="169"/>
        <v>0</v>
      </c>
      <c r="T217" s="474">
        <f t="shared" si="216"/>
        <v>28961303</v>
      </c>
      <c r="U217" s="478" t="e">
        <f>Akt_apakšakt_pēcuzraudzība!#REF!</f>
        <v>#REF!</v>
      </c>
      <c r="V217" s="479" t="e">
        <f t="shared" si="210"/>
        <v>#REF!</v>
      </c>
    </row>
    <row r="218" spans="1:22" ht="112.5">
      <c r="A218" s="497" t="s">
        <v>267</v>
      </c>
      <c r="B218" s="498"/>
      <c r="C218" s="499" t="s">
        <v>269</v>
      </c>
      <c r="D218" s="487" t="s">
        <v>256</v>
      </c>
      <c r="E218" s="487" t="s">
        <v>295</v>
      </c>
      <c r="F218" s="487">
        <f>VLOOKUP(A218,'Pa aktivitātēm'!A97:F260,6,0)</f>
        <v>5</v>
      </c>
      <c r="G218" s="500">
        <f>'Pa aktivitātēm'!G147</f>
        <v>8114435</v>
      </c>
      <c r="H218" s="500">
        <f>'Pa aktivitātēm'!I147</f>
        <v>8114435</v>
      </c>
      <c r="I218" s="500">
        <f>'Pa aktivitātēm'!J147</f>
        <v>0</v>
      </c>
      <c r="J218" s="500">
        <f>'Pa aktivitātēm'!K147</f>
        <v>0</v>
      </c>
      <c r="K218" s="490">
        <f t="shared" si="214"/>
        <v>8114435</v>
      </c>
      <c r="L218" s="491">
        <f t="shared" si="222"/>
        <v>1</v>
      </c>
      <c r="M218" s="500">
        <f>'Pa aktivitātēm'!P147</f>
        <v>0</v>
      </c>
      <c r="N218" s="501">
        <f t="shared" si="223"/>
        <v>0</v>
      </c>
      <c r="O218" s="502">
        <f>'Pa aktivitātēm'!U147</f>
        <v>0</v>
      </c>
      <c r="P218" s="503">
        <f t="shared" si="215"/>
        <v>0</v>
      </c>
      <c r="Q218" s="494">
        <f t="shared" si="170"/>
        <v>8114435</v>
      </c>
      <c r="R218" s="494">
        <f t="shared" si="227"/>
        <v>8114435</v>
      </c>
      <c r="S218" s="495">
        <f t="shared" si="169"/>
        <v>0</v>
      </c>
      <c r="T218" s="490">
        <f t="shared" si="216"/>
        <v>8114435</v>
      </c>
      <c r="U218" s="495" t="e">
        <f>Akt_apakšakt_pēcuzraudzība!#REF!</f>
        <v>#REF!</v>
      </c>
      <c r="V218" s="496" t="e">
        <f t="shared" si="210"/>
        <v>#REF!</v>
      </c>
    </row>
    <row r="219" spans="1:22" ht="75" hidden="1">
      <c r="A219" s="98" t="s">
        <v>60</v>
      </c>
      <c r="B219" s="301"/>
      <c r="C219" s="99" t="s">
        <v>217</v>
      </c>
      <c r="D219" s="100" t="s">
        <v>256</v>
      </c>
      <c r="E219" s="100" t="s">
        <v>252</v>
      </c>
      <c r="F219" s="97" t="e">
        <f>VLOOKUP(A219,'Pa aktivitātēm'!A98:F261,6,0)</f>
        <v>#N/A</v>
      </c>
      <c r="G219" s="110">
        <f>G220</f>
        <v>30591635</v>
      </c>
      <c r="H219" s="110">
        <f t="shared" ref="H219:M219" si="228">H220</f>
        <v>30591635</v>
      </c>
      <c r="I219" s="110">
        <f t="shared" si="228"/>
        <v>5285266</v>
      </c>
      <c r="J219" s="110">
        <f t="shared" si="228"/>
        <v>4492476</v>
      </c>
      <c r="K219" s="208">
        <f t="shared" si="214"/>
        <v>35084111</v>
      </c>
      <c r="L219" s="81">
        <f t="shared" si="222"/>
        <v>1.1468530858190482</v>
      </c>
      <c r="M219" s="110">
        <f t="shared" si="228"/>
        <v>0</v>
      </c>
      <c r="N219" s="23">
        <f t="shared" si="223"/>
        <v>0</v>
      </c>
      <c r="O219" s="214">
        <f>O220</f>
        <v>0</v>
      </c>
      <c r="P219" s="23">
        <f t="shared" si="215"/>
        <v>0</v>
      </c>
      <c r="Q219" s="224">
        <f t="shared" si="170"/>
        <v>30591635</v>
      </c>
      <c r="R219" s="226">
        <f t="shared" si="227"/>
        <v>35084111</v>
      </c>
      <c r="S219" s="227">
        <f t="shared" si="169"/>
        <v>4492476</v>
      </c>
      <c r="T219" s="208">
        <f t="shared" si="216"/>
        <v>35084111</v>
      </c>
      <c r="U219" s="220" t="e">
        <f>Akt_apakšakt_pēcuzraudzība!#REF!</f>
        <v>#REF!</v>
      </c>
      <c r="V219" s="47" t="e">
        <f t="shared" si="210"/>
        <v>#REF!</v>
      </c>
    </row>
    <row r="220" spans="1:22" ht="75">
      <c r="A220" s="470" t="s">
        <v>411</v>
      </c>
      <c r="B220" s="471"/>
      <c r="C220" s="472" t="s">
        <v>218</v>
      </c>
      <c r="D220" s="473" t="s">
        <v>256</v>
      </c>
      <c r="E220" s="473" t="s">
        <v>252</v>
      </c>
      <c r="F220" s="473">
        <f>VLOOKUP(A220,'Pa aktivitātēm'!A99:F262,6,0)</f>
        <v>5</v>
      </c>
      <c r="G220" s="482">
        <f>'Pa aktivitātēm'!G148</f>
        <v>30591635</v>
      </c>
      <c r="H220" s="482">
        <f>'Pa aktivitātēm'!I148</f>
        <v>30591635</v>
      </c>
      <c r="I220" s="482">
        <f>'Pa aktivitātēm'!J148</f>
        <v>5285266</v>
      </c>
      <c r="J220" s="482">
        <f>'Pa aktivitātēm'!K148</f>
        <v>4492476</v>
      </c>
      <c r="K220" s="474">
        <f t="shared" si="214"/>
        <v>35084111</v>
      </c>
      <c r="L220" s="475">
        <f t="shared" si="222"/>
        <v>1.1468530858190482</v>
      </c>
      <c r="M220" s="482">
        <f>'Pa aktivitātēm'!P148</f>
        <v>0</v>
      </c>
      <c r="N220" s="483">
        <f t="shared" si="223"/>
        <v>0</v>
      </c>
      <c r="O220" s="484">
        <f>'Pa aktivitātēm'!U148</f>
        <v>0</v>
      </c>
      <c r="P220" s="476">
        <f t="shared" si="215"/>
        <v>0</v>
      </c>
      <c r="Q220" s="477">
        <f t="shared" si="170"/>
        <v>30591635</v>
      </c>
      <c r="R220" s="477">
        <f t="shared" si="227"/>
        <v>35084111</v>
      </c>
      <c r="S220" s="478">
        <f t="shared" si="169"/>
        <v>4492476</v>
      </c>
      <c r="T220" s="474">
        <f t="shared" si="216"/>
        <v>35084111</v>
      </c>
      <c r="U220" s="478" t="e">
        <f>Akt_apakšakt_pēcuzraudzība!#REF!</f>
        <v>#REF!</v>
      </c>
      <c r="V220" s="479" t="e">
        <f t="shared" si="210"/>
        <v>#REF!</v>
      </c>
    </row>
    <row r="221" spans="1:22" ht="112.5" hidden="1">
      <c r="A221" s="98" t="s">
        <v>61</v>
      </c>
      <c r="B221" s="301"/>
      <c r="C221" s="99" t="s">
        <v>219</v>
      </c>
      <c r="D221" s="100" t="s">
        <v>254</v>
      </c>
      <c r="E221" s="100" t="s">
        <v>76</v>
      </c>
      <c r="F221" s="97" t="e">
        <f>VLOOKUP(A221,'Pa aktivitātēm'!A100:F263,6,0)</f>
        <v>#N/A</v>
      </c>
      <c r="G221" s="27">
        <f>G222+G229+G235+G239</f>
        <v>332866466</v>
      </c>
      <c r="H221" s="27">
        <f t="shared" ref="H221:M221" si="229">H222+H229+H235+H239</f>
        <v>332866466</v>
      </c>
      <c r="I221" s="27">
        <f t="shared" si="229"/>
        <v>31066119.485062692</v>
      </c>
      <c r="J221" s="27">
        <f t="shared" ref="J221" si="230">J222+J229+J235+J239</f>
        <v>27860195.485062692</v>
      </c>
      <c r="K221" s="208">
        <f t="shared" si="214"/>
        <v>360726661.48506272</v>
      </c>
      <c r="L221" s="101">
        <f t="shared" si="222"/>
        <v>1.0836978137805648</v>
      </c>
      <c r="M221" s="27">
        <f t="shared" si="229"/>
        <v>0</v>
      </c>
      <c r="N221" s="23">
        <f t="shared" si="223"/>
        <v>0</v>
      </c>
      <c r="O221" s="212">
        <f t="shared" ref="O221" si="231">O222+O229+O235+O239</f>
        <v>0</v>
      </c>
      <c r="P221" s="23">
        <f t="shared" si="215"/>
        <v>0</v>
      </c>
      <c r="Q221" s="224">
        <f t="shared" si="170"/>
        <v>332866466</v>
      </c>
      <c r="R221" s="212">
        <f>R222+R229+R235+R239</f>
        <v>360726661.48506272</v>
      </c>
      <c r="S221" s="227">
        <f t="shared" si="169"/>
        <v>27860195.485062718</v>
      </c>
      <c r="T221" s="208">
        <f t="shared" si="216"/>
        <v>360726661.48506272</v>
      </c>
      <c r="U221" s="222" t="e">
        <f>U222+U229+U235+U239</f>
        <v>#REF!</v>
      </c>
      <c r="V221" s="47" t="e">
        <f t="shared" si="210"/>
        <v>#REF!</v>
      </c>
    </row>
    <row r="222" spans="1:22" ht="56.25" hidden="1">
      <c r="A222" s="98" t="s">
        <v>62</v>
      </c>
      <c r="B222" s="301"/>
      <c r="C222" s="99" t="s">
        <v>220</v>
      </c>
      <c r="D222" s="100" t="s">
        <v>254</v>
      </c>
      <c r="E222" s="100" t="s">
        <v>295</v>
      </c>
      <c r="F222" s="97" t="e">
        <f>VLOOKUP(A222,'Pa aktivitātēm'!A101:F264,6,0)</f>
        <v>#N/A</v>
      </c>
      <c r="G222" s="27">
        <f>G223+G224+G225+G226</f>
        <v>194767383</v>
      </c>
      <c r="H222" s="27">
        <f t="shared" ref="H222:M222" si="232">H223+H224+H225+H226</f>
        <v>194767383</v>
      </c>
      <c r="I222" s="27">
        <f t="shared" si="232"/>
        <v>10608682</v>
      </c>
      <c r="J222" s="27">
        <f t="shared" ref="J222" si="233">J223+J224+J225+J226</f>
        <v>7402758</v>
      </c>
      <c r="K222" s="208">
        <f t="shared" si="214"/>
        <v>202170141</v>
      </c>
      <c r="L222" s="101">
        <f t="shared" si="222"/>
        <v>1.0380082018147772</v>
      </c>
      <c r="M222" s="27">
        <f t="shared" si="232"/>
        <v>0</v>
      </c>
      <c r="N222" s="23">
        <f t="shared" si="223"/>
        <v>0</v>
      </c>
      <c r="O222" s="212">
        <f t="shared" ref="O222" si="234">O223+O224+O225+O226</f>
        <v>0</v>
      </c>
      <c r="P222" s="23">
        <f t="shared" si="215"/>
        <v>0</v>
      </c>
      <c r="Q222" s="224">
        <f t="shared" si="170"/>
        <v>194767383</v>
      </c>
      <c r="R222" s="212">
        <f>R223+R224+R225+R226</f>
        <v>202170141</v>
      </c>
      <c r="S222" s="227">
        <f t="shared" si="169"/>
        <v>7402758</v>
      </c>
      <c r="T222" s="208">
        <f t="shared" si="216"/>
        <v>202170141</v>
      </c>
      <c r="U222" s="222" t="e">
        <f>U223+U224+U225+U226</f>
        <v>#REF!</v>
      </c>
      <c r="V222" s="47" t="e">
        <f t="shared" si="210"/>
        <v>#REF!</v>
      </c>
    </row>
    <row r="223" spans="1:22" ht="150">
      <c r="A223" s="497" t="s">
        <v>463</v>
      </c>
      <c r="B223" s="498"/>
      <c r="C223" s="499" t="s">
        <v>282</v>
      </c>
      <c r="D223" s="487" t="s">
        <v>254</v>
      </c>
      <c r="E223" s="487" t="s">
        <v>295</v>
      </c>
      <c r="F223" s="487">
        <f>VLOOKUP(A223,'Pa aktivitātēm'!A102:F265,6,0)</f>
        <v>5</v>
      </c>
      <c r="G223" s="500">
        <f>'Pa aktivitātēm'!G149</f>
        <v>143493781</v>
      </c>
      <c r="H223" s="500">
        <f>'Pa aktivitātēm'!I149</f>
        <v>143493781</v>
      </c>
      <c r="I223" s="500">
        <f>'Pa aktivitātēm'!J149</f>
        <v>224699</v>
      </c>
      <c r="J223" s="500">
        <f>'Pa aktivitātēm'!K149</f>
        <v>224699</v>
      </c>
      <c r="K223" s="490">
        <f t="shared" si="214"/>
        <v>143718480</v>
      </c>
      <c r="L223" s="491">
        <f t="shared" si="222"/>
        <v>1.0015659145534677</v>
      </c>
      <c r="M223" s="500">
        <f>'Pa aktivitātēm'!P149</f>
        <v>0</v>
      </c>
      <c r="N223" s="501">
        <f t="shared" si="223"/>
        <v>0</v>
      </c>
      <c r="O223" s="502">
        <f>'Pa aktivitātēm'!U149</f>
        <v>0</v>
      </c>
      <c r="P223" s="503">
        <f t="shared" si="215"/>
        <v>0</v>
      </c>
      <c r="Q223" s="494">
        <f t="shared" si="170"/>
        <v>143493781</v>
      </c>
      <c r="R223" s="494">
        <f t="shared" ref="R223:R228" si="235">K223-O223</f>
        <v>143718480</v>
      </c>
      <c r="S223" s="495">
        <f t="shared" si="169"/>
        <v>224699</v>
      </c>
      <c r="T223" s="490">
        <f t="shared" si="216"/>
        <v>143718480</v>
      </c>
      <c r="U223" s="495" t="e">
        <f>Akt_apakšakt_pēcuzraudzība!#REF!</f>
        <v>#REF!</v>
      </c>
      <c r="V223" s="496" t="e">
        <f t="shared" si="210"/>
        <v>#REF!</v>
      </c>
    </row>
    <row r="224" spans="1:22" ht="112.5" hidden="1">
      <c r="A224" s="497" t="s">
        <v>63</v>
      </c>
      <c r="B224" s="498"/>
      <c r="C224" s="499" t="s">
        <v>265</v>
      </c>
      <c r="D224" s="487" t="s">
        <v>254</v>
      </c>
      <c r="E224" s="487" t="s">
        <v>295</v>
      </c>
      <c r="F224" s="487">
        <f>VLOOKUP(A224,'Pa aktivitātēm'!A103:F266,6,0)</f>
        <v>5</v>
      </c>
      <c r="G224" s="500">
        <f>'Pa aktivitātēm'!G150</f>
        <v>3023602</v>
      </c>
      <c r="H224" s="500">
        <f>'Pa aktivitātēm'!I150</f>
        <v>3023602</v>
      </c>
      <c r="I224" s="500">
        <f>'Pa aktivitātēm'!J150</f>
        <v>0</v>
      </c>
      <c r="J224" s="500">
        <f>'Pa aktivitātēm'!K150</f>
        <v>0</v>
      </c>
      <c r="K224" s="490">
        <f t="shared" si="214"/>
        <v>3023602</v>
      </c>
      <c r="L224" s="491">
        <f t="shared" si="222"/>
        <v>1</v>
      </c>
      <c r="M224" s="500">
        <f>'Pa aktivitātēm'!P150</f>
        <v>0</v>
      </c>
      <c r="N224" s="501">
        <f t="shared" si="223"/>
        <v>0</v>
      </c>
      <c r="O224" s="502">
        <f>'Pa aktivitātēm'!U150</f>
        <v>0</v>
      </c>
      <c r="P224" s="503">
        <f t="shared" si="215"/>
        <v>0</v>
      </c>
      <c r="Q224" s="494">
        <f t="shared" si="170"/>
        <v>3023602</v>
      </c>
      <c r="R224" s="494">
        <f t="shared" si="235"/>
        <v>3023602</v>
      </c>
      <c r="S224" s="495">
        <f t="shared" si="169"/>
        <v>0</v>
      </c>
      <c r="T224" s="490">
        <f t="shared" si="216"/>
        <v>3023602</v>
      </c>
      <c r="U224" s="495" t="e">
        <f>Akt_apakšakt_pēcuzraudzība!#REF!</f>
        <v>#REF!</v>
      </c>
      <c r="V224" s="496" t="e">
        <f t="shared" si="210"/>
        <v>#REF!</v>
      </c>
    </row>
    <row r="225" spans="1:23" ht="56.25">
      <c r="A225" s="497" t="s">
        <v>413</v>
      </c>
      <c r="B225" s="498"/>
      <c r="C225" s="499" t="s">
        <v>221</v>
      </c>
      <c r="D225" s="487" t="s">
        <v>254</v>
      </c>
      <c r="E225" s="487" t="s">
        <v>295</v>
      </c>
      <c r="F225" s="487">
        <f>VLOOKUP(A225,'Pa aktivitātēm'!A104:F267,6,0)</f>
        <v>5</v>
      </c>
      <c r="G225" s="500">
        <f>'Pa aktivitātēm'!G151</f>
        <v>32294139</v>
      </c>
      <c r="H225" s="500">
        <f>'Pa aktivitātēm'!I151</f>
        <v>32294139</v>
      </c>
      <c r="I225" s="500">
        <f>'Pa aktivitātēm'!J151</f>
        <v>10383983</v>
      </c>
      <c r="J225" s="500">
        <f>'Pa aktivitātēm'!K151</f>
        <v>7178059</v>
      </c>
      <c r="K225" s="490">
        <f t="shared" si="214"/>
        <v>39472198</v>
      </c>
      <c r="L225" s="491">
        <f t="shared" si="222"/>
        <v>1.2222712610483284</v>
      </c>
      <c r="M225" s="500">
        <f>'Pa aktivitātēm'!P151</f>
        <v>0</v>
      </c>
      <c r="N225" s="501">
        <f t="shared" si="223"/>
        <v>0</v>
      </c>
      <c r="O225" s="502">
        <f>'Pa aktivitātēm'!U151</f>
        <v>0</v>
      </c>
      <c r="P225" s="503">
        <f t="shared" si="215"/>
        <v>0</v>
      </c>
      <c r="Q225" s="494">
        <v>0</v>
      </c>
      <c r="R225" s="494">
        <f t="shared" si="235"/>
        <v>39472198</v>
      </c>
      <c r="S225" s="495">
        <f t="shared" si="169"/>
        <v>39472198</v>
      </c>
      <c r="T225" s="490">
        <f t="shared" si="216"/>
        <v>39472198</v>
      </c>
      <c r="U225" s="495" t="e">
        <f>Akt_apakšakt_pēcuzraudzība!#REF!</f>
        <v>#REF!</v>
      </c>
      <c r="V225" s="496" t="e">
        <f t="shared" si="210"/>
        <v>#REF!</v>
      </c>
    </row>
    <row r="226" spans="1:23" ht="56.25" hidden="1">
      <c r="A226" s="497" t="s">
        <v>559</v>
      </c>
      <c r="B226" s="498"/>
      <c r="C226" s="499" t="s">
        <v>560</v>
      </c>
      <c r="D226" s="487" t="s">
        <v>254</v>
      </c>
      <c r="E226" s="487" t="s">
        <v>295</v>
      </c>
      <c r="F226" s="487" t="e">
        <f>VLOOKUP(A226,'Pa aktivitātēm'!A105:F268,6,0)</f>
        <v>#N/A</v>
      </c>
      <c r="G226" s="489">
        <f>G227+G228</f>
        <v>15955861</v>
      </c>
      <c r="H226" s="489">
        <f t="shared" ref="H226:M226" si="236">H227+H228</f>
        <v>15955861</v>
      </c>
      <c r="I226" s="489">
        <f t="shared" si="236"/>
        <v>0</v>
      </c>
      <c r="J226" s="489">
        <f t="shared" ref="J226" si="237">J227+J228</f>
        <v>0</v>
      </c>
      <c r="K226" s="490">
        <f t="shared" si="214"/>
        <v>15955861</v>
      </c>
      <c r="L226" s="491">
        <f t="shared" si="222"/>
        <v>1</v>
      </c>
      <c r="M226" s="489">
        <f t="shared" si="236"/>
        <v>0</v>
      </c>
      <c r="N226" s="501">
        <f t="shared" si="223"/>
        <v>0</v>
      </c>
      <c r="O226" s="504">
        <f>O227+O228</f>
        <v>0</v>
      </c>
      <c r="P226" s="503">
        <f t="shared" si="215"/>
        <v>0</v>
      </c>
      <c r="Q226" s="494">
        <f t="shared" si="170"/>
        <v>15955861</v>
      </c>
      <c r="R226" s="494">
        <f t="shared" si="235"/>
        <v>15955861</v>
      </c>
      <c r="S226" s="495">
        <f t="shared" si="169"/>
        <v>0</v>
      </c>
      <c r="T226" s="490">
        <f t="shared" si="216"/>
        <v>15955861</v>
      </c>
      <c r="U226" s="495" t="e">
        <f>Akt_apakšakt_pēcuzraudzība!#REF!</f>
        <v>#REF!</v>
      </c>
      <c r="V226" s="496" t="e">
        <f t="shared" si="210"/>
        <v>#REF!</v>
      </c>
    </row>
    <row r="227" spans="1:23" ht="112.5">
      <c r="A227" s="497" t="s">
        <v>354</v>
      </c>
      <c r="B227" s="498"/>
      <c r="C227" s="499" t="s">
        <v>328</v>
      </c>
      <c r="D227" s="487" t="s">
        <v>254</v>
      </c>
      <c r="E227" s="487" t="s">
        <v>295</v>
      </c>
      <c r="F227" s="487">
        <f>VLOOKUP(A227,'Pa aktivitātēm'!A106:F269,6,0)</f>
        <v>5</v>
      </c>
      <c r="G227" s="500">
        <f>'Pa aktivitātēm'!G152</f>
        <v>9791239</v>
      </c>
      <c r="H227" s="500">
        <f>'Pa aktivitātēm'!I152</f>
        <v>9791239</v>
      </c>
      <c r="I227" s="500">
        <f>'Pa aktivitātēm'!J152</f>
        <v>0</v>
      </c>
      <c r="J227" s="500">
        <f>'Pa aktivitātēm'!K152</f>
        <v>0</v>
      </c>
      <c r="K227" s="490">
        <f t="shared" si="214"/>
        <v>9791239</v>
      </c>
      <c r="L227" s="491">
        <f t="shared" si="222"/>
        <v>1</v>
      </c>
      <c r="M227" s="500">
        <f>'Pa aktivitātēm'!P152</f>
        <v>0</v>
      </c>
      <c r="N227" s="501">
        <f t="shared" si="223"/>
        <v>0</v>
      </c>
      <c r="O227" s="502">
        <f>'Pa aktivitātēm'!U152</f>
        <v>0</v>
      </c>
      <c r="P227" s="503">
        <f t="shared" si="215"/>
        <v>0</v>
      </c>
      <c r="Q227" s="494">
        <f t="shared" si="170"/>
        <v>9791239</v>
      </c>
      <c r="R227" s="494">
        <f t="shared" si="235"/>
        <v>9791239</v>
      </c>
      <c r="S227" s="495">
        <f t="shared" si="169"/>
        <v>0</v>
      </c>
      <c r="T227" s="490">
        <f t="shared" si="216"/>
        <v>9791239</v>
      </c>
      <c r="U227" s="495" t="e">
        <f>Akt_apakšakt_pēcuzraudzība!#REF!</f>
        <v>#REF!</v>
      </c>
      <c r="V227" s="496" t="e">
        <f>O227-U227</f>
        <v>#REF!</v>
      </c>
    </row>
    <row r="228" spans="1:23" ht="131.25" hidden="1">
      <c r="A228" s="95" t="s">
        <v>434</v>
      </c>
      <c r="B228" s="300"/>
      <c r="C228" s="96" t="s">
        <v>222</v>
      </c>
      <c r="D228" s="97" t="s">
        <v>254</v>
      </c>
      <c r="E228" s="97" t="s">
        <v>295</v>
      </c>
      <c r="F228" s="97">
        <f>VLOOKUP(A228,'Pa aktivitātēm'!A107:F270,6,0)</f>
        <v>5</v>
      </c>
      <c r="G228" s="110">
        <f>'Pa aktivitātēm'!G153</f>
        <v>6164622</v>
      </c>
      <c r="H228" s="110">
        <f>'Pa aktivitātēm'!I153</f>
        <v>6164622</v>
      </c>
      <c r="I228" s="110">
        <f>'Pa aktivitātēm'!J153</f>
        <v>0</v>
      </c>
      <c r="J228" s="110">
        <f>'Pa aktivitātēm'!K153</f>
        <v>0</v>
      </c>
      <c r="K228" s="208">
        <f t="shared" si="214"/>
        <v>6164622</v>
      </c>
      <c r="L228" s="81">
        <f t="shared" si="222"/>
        <v>1</v>
      </c>
      <c r="M228" s="110">
        <f>'Pa aktivitātēm'!P153</f>
        <v>0</v>
      </c>
      <c r="N228" s="23">
        <f t="shared" si="223"/>
        <v>0</v>
      </c>
      <c r="O228" s="111">
        <f>'Pa aktivitātēm'!U153</f>
        <v>0</v>
      </c>
      <c r="P228" s="25">
        <f t="shared" si="215"/>
        <v>0</v>
      </c>
      <c r="Q228" s="224">
        <f t="shared" si="170"/>
        <v>6164622</v>
      </c>
      <c r="R228" s="226">
        <f t="shared" si="235"/>
        <v>6164622</v>
      </c>
      <c r="S228" s="227">
        <f t="shared" ref="S228:S262" si="238">R228-Q228</f>
        <v>0</v>
      </c>
      <c r="T228" s="208">
        <f t="shared" si="216"/>
        <v>6164622</v>
      </c>
      <c r="U228" s="220" t="e">
        <f>Akt_apakšakt_pēcuzraudzība!#REF!</f>
        <v>#REF!</v>
      </c>
      <c r="V228" s="47" t="e">
        <f>O228-U228</f>
        <v>#REF!</v>
      </c>
      <c r="W228" s="347"/>
    </row>
    <row r="229" spans="1:23" ht="56.25" hidden="1">
      <c r="A229" s="98" t="s">
        <v>64</v>
      </c>
      <c r="B229" s="301"/>
      <c r="C229" s="99" t="s">
        <v>223</v>
      </c>
      <c r="D229" s="100" t="s">
        <v>254</v>
      </c>
      <c r="E229" s="100" t="s">
        <v>246</v>
      </c>
      <c r="F229" s="97" t="e">
        <f>VLOOKUP(A229,'Pa aktivitātēm'!A108:F271,6,0)</f>
        <v>#N/A</v>
      </c>
      <c r="G229" s="27">
        <f>G230+G234</f>
        <v>17230584</v>
      </c>
      <c r="H229" s="27">
        <f t="shared" ref="H229:M229" si="239">H230+H234</f>
        <v>17230584</v>
      </c>
      <c r="I229" s="27">
        <f t="shared" si="239"/>
        <v>0</v>
      </c>
      <c r="J229" s="27">
        <f t="shared" ref="J229" si="240">J230+J234</f>
        <v>0</v>
      </c>
      <c r="K229" s="208">
        <f t="shared" si="214"/>
        <v>17230584</v>
      </c>
      <c r="L229" s="101">
        <f t="shared" si="222"/>
        <v>1</v>
      </c>
      <c r="M229" s="27">
        <f t="shared" si="239"/>
        <v>0</v>
      </c>
      <c r="N229" s="23">
        <f t="shared" si="223"/>
        <v>0</v>
      </c>
      <c r="O229" s="212">
        <f t="shared" ref="O229" si="241">O230+O234</f>
        <v>0</v>
      </c>
      <c r="P229" s="23">
        <f t="shared" si="215"/>
        <v>0</v>
      </c>
      <c r="Q229" s="224">
        <f t="shared" ref="Q229:Q269" si="242">H229-O229</f>
        <v>17230584</v>
      </c>
      <c r="R229" s="212">
        <f>R230+R234</f>
        <v>17230584</v>
      </c>
      <c r="S229" s="227">
        <f t="shared" si="238"/>
        <v>0</v>
      </c>
      <c r="T229" s="208">
        <f t="shared" si="216"/>
        <v>17230584</v>
      </c>
      <c r="U229" s="222" t="e">
        <f>U230+U234</f>
        <v>#REF!</v>
      </c>
      <c r="V229" s="47" t="e">
        <f t="shared" si="210"/>
        <v>#REF!</v>
      </c>
    </row>
    <row r="230" spans="1:23" ht="93.75" hidden="1">
      <c r="A230" s="95" t="s">
        <v>561</v>
      </c>
      <c r="B230" s="300"/>
      <c r="C230" s="96" t="s">
        <v>562</v>
      </c>
      <c r="D230" s="97" t="s">
        <v>254</v>
      </c>
      <c r="E230" s="97" t="s">
        <v>246</v>
      </c>
      <c r="F230" s="97" t="e">
        <f>VLOOKUP(A230,'Pa aktivitātēm'!A109:F272,6,0)</f>
        <v>#N/A</v>
      </c>
      <c r="G230" s="48">
        <f>G231+G232+G233</f>
        <v>17230584</v>
      </c>
      <c r="H230" s="48">
        <f t="shared" ref="H230:M230" si="243">H231+H232+H233</f>
        <v>17230584</v>
      </c>
      <c r="I230" s="48">
        <f t="shared" si="243"/>
        <v>0</v>
      </c>
      <c r="J230" s="48">
        <f t="shared" ref="J230" si="244">J231+J232+J233</f>
        <v>0</v>
      </c>
      <c r="K230" s="208">
        <f t="shared" si="214"/>
        <v>17230584</v>
      </c>
      <c r="L230" s="81">
        <f t="shared" si="222"/>
        <v>1</v>
      </c>
      <c r="M230" s="48">
        <f t="shared" si="243"/>
        <v>0</v>
      </c>
      <c r="N230" s="23">
        <f t="shared" si="223"/>
        <v>0</v>
      </c>
      <c r="O230" s="214">
        <f t="shared" ref="O230" si="245">O231+O232+O233</f>
        <v>0</v>
      </c>
      <c r="P230" s="25">
        <f t="shared" si="215"/>
        <v>0</v>
      </c>
      <c r="Q230" s="224">
        <f t="shared" si="242"/>
        <v>17230584</v>
      </c>
      <c r="R230" s="226">
        <f>K230-O230</f>
        <v>17230584</v>
      </c>
      <c r="S230" s="227">
        <f t="shared" si="238"/>
        <v>0</v>
      </c>
      <c r="T230" s="208">
        <f t="shared" si="216"/>
        <v>17230584</v>
      </c>
      <c r="U230" s="220" t="e">
        <f>Akt_apakšakt_pēcuzraudzība!#REF!</f>
        <v>#REF!</v>
      </c>
      <c r="V230" s="47" t="e">
        <f t="shared" si="210"/>
        <v>#REF!</v>
      </c>
    </row>
    <row r="231" spans="1:23" ht="187.5" hidden="1">
      <c r="A231" s="95" t="s">
        <v>423</v>
      </c>
      <c r="B231" s="300"/>
      <c r="C231" s="96" t="s">
        <v>287</v>
      </c>
      <c r="D231" s="97" t="s">
        <v>254</v>
      </c>
      <c r="E231" s="97" t="s">
        <v>246</v>
      </c>
      <c r="F231" s="97">
        <f>VLOOKUP(A231,'Pa aktivitātēm'!A110:F273,6,0)</f>
        <v>5</v>
      </c>
      <c r="G231" s="110">
        <f>'Pa aktivitātēm'!G154</f>
        <v>11049900</v>
      </c>
      <c r="H231" s="110">
        <f>'Pa aktivitātēm'!I154</f>
        <v>11049900</v>
      </c>
      <c r="I231" s="110">
        <f>'Pa aktivitātēm'!J154</f>
        <v>0</v>
      </c>
      <c r="J231" s="110">
        <f>'Pa aktivitātēm'!K154</f>
        <v>0</v>
      </c>
      <c r="K231" s="208">
        <f t="shared" si="214"/>
        <v>11049900</v>
      </c>
      <c r="L231" s="81">
        <f t="shared" si="222"/>
        <v>1</v>
      </c>
      <c r="M231" s="110">
        <f>'Pa aktivitātēm'!P154</f>
        <v>0</v>
      </c>
      <c r="N231" s="23">
        <f t="shared" si="223"/>
        <v>0</v>
      </c>
      <c r="O231" s="111">
        <f>'Pa aktivitātēm'!U154</f>
        <v>0</v>
      </c>
      <c r="P231" s="25">
        <f t="shared" si="215"/>
        <v>0</v>
      </c>
      <c r="Q231" s="224">
        <f t="shared" si="242"/>
        <v>11049900</v>
      </c>
      <c r="R231" s="226">
        <f>K231-O231</f>
        <v>11049900</v>
      </c>
      <c r="S231" s="227">
        <f t="shared" si="238"/>
        <v>0</v>
      </c>
      <c r="T231" s="208">
        <f t="shared" si="216"/>
        <v>11049900</v>
      </c>
      <c r="U231" s="220" t="e">
        <f>Akt_apakšakt_pēcuzraudzība!#REF!</f>
        <v>#REF!</v>
      </c>
      <c r="V231" s="47" t="e">
        <f t="shared" si="210"/>
        <v>#REF!</v>
      </c>
    </row>
    <row r="232" spans="1:23" ht="75">
      <c r="A232" s="362" t="s">
        <v>424</v>
      </c>
      <c r="B232" s="331" t="s">
        <v>625</v>
      </c>
      <c r="C232" s="363" t="s">
        <v>224</v>
      </c>
      <c r="D232" s="332" t="s">
        <v>254</v>
      </c>
      <c r="E232" s="332" t="s">
        <v>246</v>
      </c>
      <c r="F232" s="332">
        <f>VLOOKUP(A232,'Pa aktivitātēm'!A111:F274,6,0)</f>
        <v>5</v>
      </c>
      <c r="G232" s="382">
        <f>'Pa aktivitātēm'!G155</f>
        <v>6180684</v>
      </c>
      <c r="H232" s="382">
        <f>'Pa aktivitātēm'!I155</f>
        <v>6180684</v>
      </c>
      <c r="I232" s="382">
        <f>'Pa aktivitātēm'!J155</f>
        <v>0</v>
      </c>
      <c r="J232" s="382">
        <f>'Pa aktivitātēm'!K155</f>
        <v>0</v>
      </c>
      <c r="K232" s="365">
        <f t="shared" si="214"/>
        <v>6180684</v>
      </c>
      <c r="L232" s="366">
        <f t="shared" si="222"/>
        <v>1</v>
      </c>
      <c r="M232" s="382">
        <f>'Pa aktivitātēm'!P155</f>
        <v>0</v>
      </c>
      <c r="N232" s="379">
        <f t="shared" si="223"/>
        <v>0</v>
      </c>
      <c r="O232" s="383">
        <f>'Pa aktivitātēm'!U155</f>
        <v>0</v>
      </c>
      <c r="P232" s="367">
        <f t="shared" si="215"/>
        <v>0</v>
      </c>
      <c r="Q232" s="369">
        <f t="shared" si="242"/>
        <v>6180684</v>
      </c>
      <c r="R232" s="369">
        <f>K232-O232</f>
        <v>6180684</v>
      </c>
      <c r="S232" s="370">
        <f t="shared" si="238"/>
        <v>0</v>
      </c>
      <c r="T232" s="365">
        <f t="shared" si="216"/>
        <v>6180684</v>
      </c>
      <c r="U232" s="370" t="e">
        <f>Akt_apakšakt_pēcuzraudzība!#REF!</f>
        <v>#REF!</v>
      </c>
      <c r="V232" s="469" t="e">
        <f t="shared" si="210"/>
        <v>#REF!</v>
      </c>
      <c r="W232" s="347"/>
    </row>
    <row r="233" spans="1:23" ht="131.25" hidden="1">
      <c r="A233" s="95" t="s">
        <v>65</v>
      </c>
      <c r="B233" s="300"/>
      <c r="C233" s="96" t="s">
        <v>225</v>
      </c>
      <c r="D233" s="97" t="s">
        <v>254</v>
      </c>
      <c r="E233" s="97" t="s">
        <v>246</v>
      </c>
      <c r="F233" s="97" t="e">
        <f>VLOOKUP(A233,'Pa aktivitātēm'!A112:F275,6,0)</f>
        <v>#N/A</v>
      </c>
      <c r="G233" s="110">
        <f>'Pa aktivitātēm'!G156</f>
        <v>0</v>
      </c>
      <c r="H233" s="110">
        <f>'Pa aktivitātēm'!I156</f>
        <v>0</v>
      </c>
      <c r="I233" s="110">
        <f>'Pa aktivitātēm'!J156</f>
        <v>0</v>
      </c>
      <c r="J233" s="110">
        <f>'Pa aktivitātēm'!K156</f>
        <v>0</v>
      </c>
      <c r="K233" s="208">
        <f t="shared" si="214"/>
        <v>0</v>
      </c>
      <c r="L233" s="81">
        <v>0</v>
      </c>
      <c r="M233" s="110">
        <f>'Pa aktivitātēm'!P156</f>
        <v>0</v>
      </c>
      <c r="N233" s="23">
        <v>0</v>
      </c>
      <c r="O233" s="111">
        <f>'Pa aktivitātēm'!U156</f>
        <v>0</v>
      </c>
      <c r="P233" s="25">
        <f t="shared" si="215"/>
        <v>0</v>
      </c>
      <c r="Q233" s="224">
        <f t="shared" si="242"/>
        <v>0</v>
      </c>
      <c r="R233" s="226">
        <f>K233-O233</f>
        <v>0</v>
      </c>
      <c r="S233" s="227">
        <f t="shared" si="238"/>
        <v>0</v>
      </c>
      <c r="T233" s="208">
        <f t="shared" si="216"/>
        <v>0</v>
      </c>
      <c r="U233" s="220" t="e">
        <f>Akt_apakšakt_pēcuzraudzība!#REF!</f>
        <v>#REF!</v>
      </c>
      <c r="V233" s="47" t="e">
        <f t="shared" si="210"/>
        <v>#REF!</v>
      </c>
    </row>
    <row r="234" spans="1:23" ht="56.25" hidden="1">
      <c r="A234" s="95" t="s">
        <v>66</v>
      </c>
      <c r="B234" s="300"/>
      <c r="C234" s="96" t="s">
        <v>226</v>
      </c>
      <c r="D234" s="97" t="s">
        <v>254</v>
      </c>
      <c r="E234" s="97" t="s">
        <v>246</v>
      </c>
      <c r="F234" s="97" t="e">
        <f>VLOOKUP(A234,'Pa aktivitātēm'!A113:F276,6,0)</f>
        <v>#N/A</v>
      </c>
      <c r="G234" s="110">
        <f>'Pa aktivitātēm'!G157</f>
        <v>0</v>
      </c>
      <c r="H234" s="110">
        <f>'Pa aktivitātēm'!I157</f>
        <v>0</v>
      </c>
      <c r="I234" s="110">
        <f>'Pa aktivitātēm'!J157</f>
        <v>0</v>
      </c>
      <c r="J234" s="110">
        <f>'Pa aktivitātēm'!K157</f>
        <v>0</v>
      </c>
      <c r="K234" s="208">
        <f t="shared" si="214"/>
        <v>0</v>
      </c>
      <c r="L234" s="81">
        <v>0</v>
      </c>
      <c r="M234" s="110">
        <f>'Pa aktivitātēm'!P157</f>
        <v>0</v>
      </c>
      <c r="N234" s="23">
        <v>0</v>
      </c>
      <c r="O234" s="111">
        <f>'Pa aktivitātēm'!U157</f>
        <v>0</v>
      </c>
      <c r="P234" s="25">
        <f t="shared" si="215"/>
        <v>0</v>
      </c>
      <c r="Q234" s="224">
        <f t="shared" si="242"/>
        <v>0</v>
      </c>
      <c r="R234" s="226">
        <f>K234-O234</f>
        <v>0</v>
      </c>
      <c r="S234" s="227">
        <f t="shared" si="238"/>
        <v>0</v>
      </c>
      <c r="T234" s="208">
        <f t="shared" si="216"/>
        <v>0</v>
      </c>
      <c r="U234" s="220" t="e">
        <f>Akt_apakšakt_pēcuzraudzība!#REF!</f>
        <v>#REF!</v>
      </c>
      <c r="V234" s="47" t="e">
        <f t="shared" si="210"/>
        <v>#REF!</v>
      </c>
    </row>
    <row r="235" spans="1:23" ht="93.75" hidden="1">
      <c r="A235" s="98" t="s">
        <v>563</v>
      </c>
      <c r="B235" s="301"/>
      <c r="C235" s="99" t="s">
        <v>564</v>
      </c>
      <c r="D235" s="100" t="s">
        <v>254</v>
      </c>
      <c r="E235" s="100" t="s">
        <v>253</v>
      </c>
      <c r="F235" s="97" t="e">
        <f>VLOOKUP(A235,'Pa aktivitātēm'!A114:F277,6,0)</f>
        <v>#N/A</v>
      </c>
      <c r="G235" s="27">
        <f>G236+G237+G238</f>
        <v>36048761</v>
      </c>
      <c r="H235" s="27">
        <f t="shared" ref="H235:M235" si="246">H236+H237+H238</f>
        <v>36048761</v>
      </c>
      <c r="I235" s="27">
        <f t="shared" si="246"/>
        <v>17074462.485062692</v>
      </c>
      <c r="J235" s="27">
        <f t="shared" ref="J235" si="247">J236+J237+J238</f>
        <v>17074462.485062692</v>
      </c>
      <c r="K235" s="208">
        <f t="shared" si="214"/>
        <v>53123223.485062689</v>
      </c>
      <c r="L235" s="101">
        <f t="shared" ref="L235:L253" si="248">K235/H235</f>
        <v>1.4736490800630482</v>
      </c>
      <c r="M235" s="27">
        <f t="shared" si="246"/>
        <v>0</v>
      </c>
      <c r="N235" s="23">
        <f t="shared" ref="N235:N253" si="249">M235/H235</f>
        <v>0</v>
      </c>
      <c r="O235" s="212">
        <f t="shared" ref="O235" si="250">O236+O237+O238</f>
        <v>0</v>
      </c>
      <c r="P235" s="23">
        <f t="shared" si="215"/>
        <v>0</v>
      </c>
      <c r="Q235" s="224">
        <f t="shared" si="242"/>
        <v>36048761</v>
      </c>
      <c r="R235" s="212">
        <f>R236+R237+R238</f>
        <v>53123223.485062689</v>
      </c>
      <c r="S235" s="227">
        <f t="shared" si="238"/>
        <v>17074462.485062689</v>
      </c>
      <c r="T235" s="208">
        <f t="shared" si="216"/>
        <v>53123223.485062689</v>
      </c>
      <c r="U235" s="222" t="e">
        <f>U236+U237+U238</f>
        <v>#REF!</v>
      </c>
      <c r="V235" s="47" t="e">
        <f t="shared" si="210"/>
        <v>#REF!</v>
      </c>
    </row>
    <row r="236" spans="1:23" ht="131.25">
      <c r="A236" s="456" t="s">
        <v>67</v>
      </c>
      <c r="B236" s="457" t="s">
        <v>441</v>
      </c>
      <c r="C236" s="458" t="s">
        <v>227</v>
      </c>
      <c r="D236" s="459" t="s">
        <v>254</v>
      </c>
      <c r="E236" s="459" t="s">
        <v>253</v>
      </c>
      <c r="F236" s="459">
        <f>VLOOKUP(A236,'Pa aktivitātēm'!A115:F278,6,0)</f>
        <v>5</v>
      </c>
      <c r="G236" s="460">
        <f>'Pa aktivitātēm'!G158</f>
        <v>21186764</v>
      </c>
      <c r="H236" s="460">
        <f>'Pa aktivitātēm'!I158</f>
        <v>21186764</v>
      </c>
      <c r="I236" s="460">
        <f>'Pa aktivitātēm'!J158</f>
        <v>0</v>
      </c>
      <c r="J236" s="460">
        <f>'Pa aktivitātēm'!K158</f>
        <v>0</v>
      </c>
      <c r="K236" s="461">
        <f t="shared" si="214"/>
        <v>21186764</v>
      </c>
      <c r="L236" s="462">
        <f t="shared" si="248"/>
        <v>1</v>
      </c>
      <c r="M236" s="460">
        <f>'Pa aktivitātēm'!P158</f>
        <v>0</v>
      </c>
      <c r="N236" s="463">
        <f t="shared" si="249"/>
        <v>0</v>
      </c>
      <c r="O236" s="464">
        <f>'Pa aktivitātēm'!U158</f>
        <v>0</v>
      </c>
      <c r="P236" s="465">
        <f t="shared" si="215"/>
        <v>0</v>
      </c>
      <c r="Q236" s="466">
        <f t="shared" si="242"/>
        <v>21186764</v>
      </c>
      <c r="R236" s="466">
        <f>K236-O236</f>
        <v>21186764</v>
      </c>
      <c r="S236" s="467">
        <f t="shared" si="238"/>
        <v>0</v>
      </c>
      <c r="T236" s="461">
        <f t="shared" si="216"/>
        <v>21186764</v>
      </c>
      <c r="U236" s="467" t="e">
        <f>Akt_apakšakt_pēcuzraudzība!#REF!</f>
        <v>#REF!</v>
      </c>
      <c r="V236" s="468" t="e">
        <f t="shared" si="210"/>
        <v>#REF!</v>
      </c>
    </row>
    <row r="237" spans="1:23" ht="93.75">
      <c r="A237" s="456" t="s">
        <v>426</v>
      </c>
      <c r="B237" s="457"/>
      <c r="C237" s="458" t="s">
        <v>276</v>
      </c>
      <c r="D237" s="459" t="s">
        <v>254</v>
      </c>
      <c r="E237" s="459" t="s">
        <v>253</v>
      </c>
      <c r="F237" s="459">
        <f>VLOOKUP(A237,'Pa aktivitātēm'!A116:F279,6,0)</f>
        <v>5</v>
      </c>
      <c r="G237" s="460">
        <f>'Pa aktivitātēm'!G159</f>
        <v>9170511</v>
      </c>
      <c r="H237" s="460">
        <f>'Pa aktivitātēm'!I159</f>
        <v>9170511</v>
      </c>
      <c r="I237" s="460">
        <f>'Pa aktivitātēm'!J159</f>
        <v>11382974.485062692</v>
      </c>
      <c r="J237" s="460">
        <f>'Pa aktivitātēm'!K159</f>
        <v>11382974.485062692</v>
      </c>
      <c r="K237" s="461">
        <f t="shared" si="214"/>
        <v>20553485.485062692</v>
      </c>
      <c r="L237" s="462">
        <f t="shared" si="248"/>
        <v>2.2412584734986623</v>
      </c>
      <c r="M237" s="460">
        <f>'Pa aktivitātēm'!P159</f>
        <v>0</v>
      </c>
      <c r="N237" s="463">
        <f t="shared" si="249"/>
        <v>0</v>
      </c>
      <c r="O237" s="464">
        <f>'Pa aktivitātēm'!U159</f>
        <v>0</v>
      </c>
      <c r="P237" s="465">
        <f t="shared" si="215"/>
        <v>0</v>
      </c>
      <c r="Q237" s="466">
        <v>0</v>
      </c>
      <c r="R237" s="466">
        <f>K237-O237</f>
        <v>20553485.485062692</v>
      </c>
      <c r="S237" s="467">
        <f t="shared" si="238"/>
        <v>20553485.485062692</v>
      </c>
      <c r="T237" s="461">
        <f t="shared" si="216"/>
        <v>20553485.485062692</v>
      </c>
      <c r="U237" s="467" t="e">
        <f>Akt_apakšakt_pēcuzraudzība!#REF!</f>
        <v>#REF!</v>
      </c>
      <c r="V237" s="468" t="e">
        <f t="shared" si="210"/>
        <v>#REF!</v>
      </c>
    </row>
    <row r="238" spans="1:23" ht="187.5">
      <c r="A238" s="456" t="s">
        <v>402</v>
      </c>
      <c r="B238" s="457"/>
      <c r="C238" s="458" t="s">
        <v>312</v>
      </c>
      <c r="D238" s="459" t="s">
        <v>254</v>
      </c>
      <c r="E238" s="459" t="s">
        <v>253</v>
      </c>
      <c r="F238" s="459">
        <f>VLOOKUP(A238,'Pa aktivitātēm'!A117:F280,6,0)</f>
        <v>5</v>
      </c>
      <c r="G238" s="460">
        <f>'Pa aktivitātēm'!G160</f>
        <v>5691486</v>
      </c>
      <c r="H238" s="460">
        <f>'Pa aktivitātēm'!I160</f>
        <v>5691486</v>
      </c>
      <c r="I238" s="460">
        <f>'Pa aktivitātēm'!J160</f>
        <v>5691488</v>
      </c>
      <c r="J238" s="460">
        <f>'Pa aktivitātēm'!K160</f>
        <v>5691488</v>
      </c>
      <c r="K238" s="461">
        <f t="shared" si="214"/>
        <v>11382974</v>
      </c>
      <c r="L238" s="462">
        <f t="shared" si="248"/>
        <v>2.0000003514020768</v>
      </c>
      <c r="M238" s="460">
        <f>'Pa aktivitātēm'!P160</f>
        <v>0</v>
      </c>
      <c r="N238" s="463">
        <f t="shared" si="249"/>
        <v>0</v>
      </c>
      <c r="O238" s="464">
        <f>'Pa aktivitātēm'!U160</f>
        <v>0</v>
      </c>
      <c r="P238" s="465">
        <f t="shared" si="215"/>
        <v>0</v>
      </c>
      <c r="Q238" s="466">
        <v>0</v>
      </c>
      <c r="R238" s="466">
        <f>K238-O238</f>
        <v>11382974</v>
      </c>
      <c r="S238" s="467">
        <f t="shared" si="238"/>
        <v>11382974</v>
      </c>
      <c r="T238" s="461">
        <f t="shared" si="216"/>
        <v>11382974</v>
      </c>
      <c r="U238" s="467" t="e">
        <f>Akt_apakšakt_pēcuzraudzība!#REF!</f>
        <v>#REF!</v>
      </c>
      <c r="V238" s="468" t="e">
        <f t="shared" si="210"/>
        <v>#REF!</v>
      </c>
    </row>
    <row r="239" spans="1:23" ht="75" hidden="1">
      <c r="A239" s="98" t="s">
        <v>68</v>
      </c>
      <c r="B239" s="301"/>
      <c r="C239" s="99" t="s">
        <v>228</v>
      </c>
      <c r="D239" s="100" t="s">
        <v>254</v>
      </c>
      <c r="E239" s="100" t="s">
        <v>246</v>
      </c>
      <c r="F239" s="97" t="e">
        <f>VLOOKUP(A239,'Pa aktivitātēm'!A118:F281,6,0)</f>
        <v>#N/A</v>
      </c>
      <c r="G239" s="27">
        <f>G240+G241</f>
        <v>84819738</v>
      </c>
      <c r="H239" s="27">
        <f t="shared" ref="H239:M239" si="251">H240+H241</f>
        <v>84819738</v>
      </c>
      <c r="I239" s="27">
        <f t="shared" si="251"/>
        <v>3382975</v>
      </c>
      <c r="J239" s="27">
        <f t="shared" ref="J239" si="252">J240+J241</f>
        <v>3382975</v>
      </c>
      <c r="K239" s="208">
        <f t="shared" si="214"/>
        <v>88202713</v>
      </c>
      <c r="L239" s="101">
        <f t="shared" si="248"/>
        <v>1.0398842896685203</v>
      </c>
      <c r="M239" s="27">
        <f t="shared" si="251"/>
        <v>0</v>
      </c>
      <c r="N239" s="23">
        <f t="shared" si="249"/>
        <v>0</v>
      </c>
      <c r="O239" s="212">
        <f t="shared" ref="O239" si="253">O240+O241</f>
        <v>0</v>
      </c>
      <c r="P239" s="23">
        <f t="shared" si="215"/>
        <v>0</v>
      </c>
      <c r="Q239" s="224">
        <f t="shared" si="242"/>
        <v>84819738</v>
      </c>
      <c r="R239" s="212">
        <f>R240+R241</f>
        <v>88202713</v>
      </c>
      <c r="S239" s="227">
        <f t="shared" si="238"/>
        <v>3382975</v>
      </c>
      <c r="T239" s="208">
        <f t="shared" si="216"/>
        <v>88202713</v>
      </c>
      <c r="U239" s="222" t="e">
        <f>U240+U241</f>
        <v>#REF!</v>
      </c>
      <c r="V239" s="47" t="e">
        <f t="shared" si="210"/>
        <v>#REF!</v>
      </c>
    </row>
    <row r="240" spans="1:23" ht="93.75">
      <c r="A240" s="362" t="s">
        <v>431</v>
      </c>
      <c r="B240" s="331"/>
      <c r="C240" s="363" t="s">
        <v>272</v>
      </c>
      <c r="D240" s="332" t="s">
        <v>254</v>
      </c>
      <c r="E240" s="332" t="s">
        <v>246</v>
      </c>
      <c r="F240" s="332">
        <f>VLOOKUP(A240,'Pa aktivitātēm'!A119:F282,6,0)</f>
        <v>5</v>
      </c>
      <c r="G240" s="382">
        <f>'Pa aktivitātēm'!G161</f>
        <v>77916387</v>
      </c>
      <c r="H240" s="382">
        <f>'Pa aktivitātēm'!I161</f>
        <v>77916387</v>
      </c>
      <c r="I240" s="382">
        <f>'Pa aktivitātēm'!J161</f>
        <v>3382975</v>
      </c>
      <c r="J240" s="382">
        <f>'Pa aktivitātēm'!K161</f>
        <v>3382975</v>
      </c>
      <c r="K240" s="365">
        <f t="shared" si="214"/>
        <v>81299362</v>
      </c>
      <c r="L240" s="366">
        <f t="shared" si="248"/>
        <v>1.0434180168030636</v>
      </c>
      <c r="M240" s="382">
        <f>'Pa aktivitātēm'!P161</f>
        <v>0</v>
      </c>
      <c r="N240" s="379">
        <f t="shared" si="249"/>
        <v>0</v>
      </c>
      <c r="O240" s="383">
        <f>'Pa aktivitātēm'!U161</f>
        <v>0</v>
      </c>
      <c r="P240" s="367">
        <f t="shared" si="215"/>
        <v>0</v>
      </c>
      <c r="Q240" s="369">
        <f t="shared" si="242"/>
        <v>77916387</v>
      </c>
      <c r="R240" s="369">
        <f>K240-O240</f>
        <v>81299362</v>
      </c>
      <c r="S240" s="370">
        <f t="shared" si="238"/>
        <v>3382975</v>
      </c>
      <c r="T240" s="365">
        <f t="shared" si="216"/>
        <v>81299362</v>
      </c>
      <c r="U240" s="370" t="e">
        <f>Akt_apakšakt_pēcuzraudzība!#REF!</f>
        <v>#REF!</v>
      </c>
      <c r="V240" s="322" t="e">
        <f t="shared" si="210"/>
        <v>#REF!</v>
      </c>
    </row>
    <row r="241" spans="1:22" ht="97.5">
      <c r="A241" s="362" t="s">
        <v>425</v>
      </c>
      <c r="B241" s="331" t="s">
        <v>625</v>
      </c>
      <c r="C241" s="363" t="s">
        <v>584</v>
      </c>
      <c r="D241" s="332" t="s">
        <v>254</v>
      </c>
      <c r="E241" s="332" t="s">
        <v>246</v>
      </c>
      <c r="F241" s="332" t="str">
        <f>VLOOKUP(A241,'Pa aktivitātēm'!A120:F283,6,0)</f>
        <v>P</v>
      </c>
      <c r="G241" s="382">
        <f>'Pa aktivitātēm'!G162</f>
        <v>6903351</v>
      </c>
      <c r="H241" s="382">
        <f>'Pa aktivitātēm'!I162</f>
        <v>6903351</v>
      </c>
      <c r="I241" s="382">
        <f>'Pa aktivitātēm'!J162</f>
        <v>0</v>
      </c>
      <c r="J241" s="382">
        <f>'Pa aktivitātēm'!K162</f>
        <v>0</v>
      </c>
      <c r="K241" s="365">
        <f t="shared" si="214"/>
        <v>6903351</v>
      </c>
      <c r="L241" s="366">
        <f t="shared" si="248"/>
        <v>1</v>
      </c>
      <c r="M241" s="382">
        <f>'Pa aktivitātēm'!P162</f>
        <v>0</v>
      </c>
      <c r="N241" s="379">
        <f t="shared" si="249"/>
        <v>0</v>
      </c>
      <c r="O241" s="383">
        <f>'Pa aktivitātēm'!U162</f>
        <v>0</v>
      </c>
      <c r="P241" s="367">
        <f t="shared" si="215"/>
        <v>0</v>
      </c>
      <c r="Q241" s="369">
        <f t="shared" si="242"/>
        <v>6903351</v>
      </c>
      <c r="R241" s="369">
        <f>K241-O241</f>
        <v>6903351</v>
      </c>
      <c r="S241" s="370">
        <f t="shared" si="238"/>
        <v>0</v>
      </c>
      <c r="T241" s="365">
        <f t="shared" si="216"/>
        <v>6903351</v>
      </c>
      <c r="U241" s="370" t="e">
        <f>Akt_apakšakt_pēcuzraudzība!#REF!</f>
        <v>#REF!</v>
      </c>
      <c r="V241" s="322" t="e">
        <f t="shared" si="210"/>
        <v>#REF!</v>
      </c>
    </row>
    <row r="242" spans="1:22" ht="150" hidden="1">
      <c r="A242" s="98" t="s">
        <v>69</v>
      </c>
      <c r="B242" s="301"/>
      <c r="C242" s="99" t="s">
        <v>278</v>
      </c>
      <c r="D242" s="100" t="s">
        <v>256</v>
      </c>
      <c r="E242" s="100" t="s">
        <v>76</v>
      </c>
      <c r="F242" s="97" t="e">
        <f>VLOOKUP(A242,'Pa aktivitātēm'!A121:F284,6,0)</f>
        <v>#N/A</v>
      </c>
      <c r="G242" s="27">
        <f>G243+G251</f>
        <v>670610102</v>
      </c>
      <c r="H242" s="27">
        <f t="shared" ref="H242:M242" si="254">H243+H251</f>
        <v>670610102</v>
      </c>
      <c r="I242" s="27">
        <f t="shared" si="254"/>
        <v>3598355.3353822688</v>
      </c>
      <c r="J242" s="27">
        <f t="shared" ref="J242" si="255">J243+J251</f>
        <v>3579808.2013306697</v>
      </c>
      <c r="K242" s="208">
        <f t="shared" si="214"/>
        <v>674189910.20133066</v>
      </c>
      <c r="L242" s="101">
        <f t="shared" si="248"/>
        <v>1.0053381364084053</v>
      </c>
      <c r="M242" s="27">
        <f t="shared" si="254"/>
        <v>0</v>
      </c>
      <c r="N242" s="23">
        <f t="shared" si="249"/>
        <v>0</v>
      </c>
      <c r="O242" s="212">
        <f t="shared" ref="O242" si="256">O243+O251</f>
        <v>0</v>
      </c>
      <c r="P242" s="23">
        <f t="shared" si="215"/>
        <v>0</v>
      </c>
      <c r="Q242" s="224">
        <f t="shared" si="242"/>
        <v>670610102</v>
      </c>
      <c r="R242" s="212">
        <f>R243+R251</f>
        <v>674189910.20133066</v>
      </c>
      <c r="S242" s="227">
        <f t="shared" si="238"/>
        <v>3579808.2013306618</v>
      </c>
      <c r="T242" s="208">
        <f t="shared" si="216"/>
        <v>674189910.20133066</v>
      </c>
      <c r="U242" s="222" t="e">
        <f>U243+U251</f>
        <v>#REF!</v>
      </c>
      <c r="V242" s="47" t="e">
        <f t="shared" si="210"/>
        <v>#REF!</v>
      </c>
    </row>
    <row r="243" spans="1:22" ht="75" hidden="1">
      <c r="A243" s="98" t="s">
        <v>70</v>
      </c>
      <c r="B243" s="301"/>
      <c r="C243" s="99" t="s">
        <v>229</v>
      </c>
      <c r="D243" s="100" t="s">
        <v>256</v>
      </c>
      <c r="E243" s="100" t="s">
        <v>295</v>
      </c>
      <c r="F243" s="97" t="e">
        <f>VLOOKUP(A243,'Pa aktivitātēm'!A122:F285,6,0)</f>
        <v>#N/A</v>
      </c>
      <c r="G243" s="27">
        <f>G244+G245+G249+G250</f>
        <v>556571552</v>
      </c>
      <c r="H243" s="27">
        <f t="shared" ref="H243:M243" si="257">H244+H245+H249+H250</f>
        <v>556571552</v>
      </c>
      <c r="I243" s="27">
        <f t="shared" si="257"/>
        <v>3598355.3353822688</v>
      </c>
      <c r="J243" s="27">
        <f t="shared" ref="J243" si="258">J244+J245+J249+J250</f>
        <v>3579808.2013306697</v>
      </c>
      <c r="K243" s="208">
        <f t="shared" si="214"/>
        <v>560151360.20133066</v>
      </c>
      <c r="L243" s="101">
        <f t="shared" si="248"/>
        <v>1.0064318921591786</v>
      </c>
      <c r="M243" s="27">
        <f t="shared" si="257"/>
        <v>0</v>
      </c>
      <c r="N243" s="23">
        <f t="shared" si="249"/>
        <v>0</v>
      </c>
      <c r="O243" s="212">
        <f t="shared" ref="O243" si="259">O244+O245+O249+O250</f>
        <v>0</v>
      </c>
      <c r="P243" s="23">
        <f t="shared" si="215"/>
        <v>0</v>
      </c>
      <c r="Q243" s="224">
        <f t="shared" si="242"/>
        <v>556571552</v>
      </c>
      <c r="R243" s="212">
        <f>R244+R245+R249+R250</f>
        <v>560151360.20133066</v>
      </c>
      <c r="S243" s="227">
        <f t="shared" si="238"/>
        <v>3579808.2013306618</v>
      </c>
      <c r="T243" s="208">
        <f t="shared" si="216"/>
        <v>560151360.20133066</v>
      </c>
      <c r="U243" s="222" t="e">
        <f>U244+U245+U249+U250</f>
        <v>#REF!</v>
      </c>
      <c r="V243" s="47" t="e">
        <f t="shared" si="210"/>
        <v>#REF!</v>
      </c>
    </row>
    <row r="244" spans="1:22" ht="150">
      <c r="A244" s="497" t="s">
        <v>384</v>
      </c>
      <c r="B244" s="498"/>
      <c r="C244" s="499" t="s">
        <v>277</v>
      </c>
      <c r="D244" s="487" t="s">
        <v>256</v>
      </c>
      <c r="E244" s="487" t="s">
        <v>295</v>
      </c>
      <c r="F244" s="487">
        <f>VLOOKUP(A244,'Pa aktivitātēm'!A123:F286,6,0)</f>
        <v>5</v>
      </c>
      <c r="G244" s="500">
        <f>'Pa aktivitātēm'!G163</f>
        <v>444913304</v>
      </c>
      <c r="H244" s="500">
        <f>'Pa aktivitātēm'!I163</f>
        <v>444913304</v>
      </c>
      <c r="I244" s="500">
        <f>'Pa aktivitātēm'!J163</f>
        <v>3413382</v>
      </c>
      <c r="J244" s="500">
        <f>'Pa aktivitātēm'!K163</f>
        <v>3413382</v>
      </c>
      <c r="K244" s="490">
        <f t="shared" si="214"/>
        <v>448326686</v>
      </c>
      <c r="L244" s="491">
        <f t="shared" si="248"/>
        <v>1.0076720160294419</v>
      </c>
      <c r="M244" s="500">
        <f>'Pa aktivitātēm'!P163</f>
        <v>0</v>
      </c>
      <c r="N244" s="501">
        <f t="shared" si="249"/>
        <v>0</v>
      </c>
      <c r="O244" s="502">
        <f>'Pa aktivitātēm'!U163</f>
        <v>0</v>
      </c>
      <c r="P244" s="503">
        <f t="shared" si="215"/>
        <v>0</v>
      </c>
      <c r="Q244" s="494">
        <v>0</v>
      </c>
      <c r="R244" s="494">
        <f t="shared" ref="R244:R250" si="260">K244-O244</f>
        <v>448326686</v>
      </c>
      <c r="S244" s="495">
        <f t="shared" si="238"/>
        <v>448326686</v>
      </c>
      <c r="T244" s="490">
        <f t="shared" si="216"/>
        <v>448326686</v>
      </c>
      <c r="U244" s="495" t="e">
        <f>Akt_apakšakt_pēcuzraudzība!#REF!</f>
        <v>#REF!</v>
      </c>
      <c r="V244" s="496" t="e">
        <f t="shared" si="210"/>
        <v>#REF!</v>
      </c>
    </row>
    <row r="245" spans="1:22" ht="93.75" hidden="1">
      <c r="A245" s="497" t="s">
        <v>565</v>
      </c>
      <c r="B245" s="498"/>
      <c r="C245" s="499" t="s">
        <v>566</v>
      </c>
      <c r="D245" s="487" t="s">
        <v>256</v>
      </c>
      <c r="E245" s="487" t="s">
        <v>295</v>
      </c>
      <c r="F245" s="487" t="e">
        <f>VLOOKUP(A245,'Pa aktivitātēm'!A124:F287,6,0)</f>
        <v>#N/A</v>
      </c>
      <c r="G245" s="505">
        <f>G246+G247+G248</f>
        <v>94362478</v>
      </c>
      <c r="H245" s="505">
        <f t="shared" ref="H245:M245" si="261">H246+H247+H248</f>
        <v>94362478</v>
      </c>
      <c r="I245" s="505">
        <f t="shared" si="261"/>
        <v>0</v>
      </c>
      <c r="J245" s="505">
        <f t="shared" ref="J245" si="262">J246+J247+J248</f>
        <v>0</v>
      </c>
      <c r="K245" s="490">
        <f t="shared" si="214"/>
        <v>94362478</v>
      </c>
      <c r="L245" s="491">
        <f t="shared" si="248"/>
        <v>1</v>
      </c>
      <c r="M245" s="505">
        <f t="shared" si="261"/>
        <v>0</v>
      </c>
      <c r="N245" s="501">
        <f t="shared" si="249"/>
        <v>0</v>
      </c>
      <c r="O245" s="504">
        <f t="shared" ref="O245" si="263">O246+O247+O248</f>
        <v>0</v>
      </c>
      <c r="P245" s="503">
        <f t="shared" si="215"/>
        <v>0</v>
      </c>
      <c r="Q245" s="494">
        <f t="shared" si="242"/>
        <v>94362478</v>
      </c>
      <c r="R245" s="494">
        <f t="shared" si="260"/>
        <v>94362478</v>
      </c>
      <c r="S245" s="495">
        <f t="shared" si="238"/>
        <v>0</v>
      </c>
      <c r="T245" s="490">
        <f t="shared" si="216"/>
        <v>94362478</v>
      </c>
      <c r="U245" s="495" t="e">
        <f>Akt_apakšakt_pēcuzraudzība!#REF!</f>
        <v>#REF!</v>
      </c>
      <c r="V245" s="496" t="e">
        <f t="shared" si="210"/>
        <v>#REF!</v>
      </c>
    </row>
    <row r="246" spans="1:22" ht="93.75">
      <c r="A246" s="497" t="s">
        <v>433</v>
      </c>
      <c r="B246" s="498"/>
      <c r="C246" s="499" t="s">
        <v>288</v>
      </c>
      <c r="D246" s="487" t="s">
        <v>256</v>
      </c>
      <c r="E246" s="487" t="s">
        <v>295</v>
      </c>
      <c r="F246" s="487">
        <f>VLOOKUP(A246,'Pa aktivitātēm'!A125:F288,6,0)</f>
        <v>5</v>
      </c>
      <c r="G246" s="500">
        <f>'Pa aktivitātēm'!G164</f>
        <v>15775924</v>
      </c>
      <c r="H246" s="500">
        <f>'Pa aktivitātēm'!I164</f>
        <v>15775924</v>
      </c>
      <c r="I246" s="500">
        <f>'Pa aktivitātēm'!J164</f>
        <v>0</v>
      </c>
      <c r="J246" s="500">
        <f>'Pa aktivitātēm'!K164</f>
        <v>0</v>
      </c>
      <c r="K246" s="490">
        <f t="shared" si="214"/>
        <v>15775924</v>
      </c>
      <c r="L246" s="491">
        <f t="shared" si="248"/>
        <v>1</v>
      </c>
      <c r="M246" s="500">
        <f>'Pa aktivitātēm'!P164</f>
        <v>0</v>
      </c>
      <c r="N246" s="501">
        <f t="shared" si="249"/>
        <v>0</v>
      </c>
      <c r="O246" s="502">
        <f>'Pa aktivitātēm'!U164</f>
        <v>0</v>
      </c>
      <c r="P246" s="503">
        <f t="shared" si="215"/>
        <v>0</v>
      </c>
      <c r="Q246" s="494">
        <f t="shared" si="242"/>
        <v>15775924</v>
      </c>
      <c r="R246" s="494">
        <f t="shared" si="260"/>
        <v>15775924</v>
      </c>
      <c r="S246" s="495">
        <f t="shared" si="238"/>
        <v>0</v>
      </c>
      <c r="T246" s="490">
        <f t="shared" si="216"/>
        <v>15775924</v>
      </c>
      <c r="U246" s="495" t="e">
        <f>Akt_apakšakt_pēcuzraudzība!#REF!</f>
        <v>#REF!</v>
      </c>
      <c r="V246" s="496" t="e">
        <f t="shared" si="210"/>
        <v>#REF!</v>
      </c>
    </row>
    <row r="247" spans="1:22" ht="93.75">
      <c r="A247" s="497" t="s">
        <v>293</v>
      </c>
      <c r="B247" s="498"/>
      <c r="C247" s="499" t="s">
        <v>230</v>
      </c>
      <c r="D247" s="487" t="s">
        <v>256</v>
      </c>
      <c r="E247" s="487" t="s">
        <v>295</v>
      </c>
      <c r="F247" s="487">
        <f>VLOOKUP(A247,'Pa aktivitātēm'!A126:F289,6,0)</f>
        <v>5</v>
      </c>
      <c r="G247" s="500">
        <f>'Pa aktivitātēm'!G165</f>
        <v>39822617</v>
      </c>
      <c r="H247" s="500">
        <f>'Pa aktivitātēm'!I165</f>
        <v>39822617</v>
      </c>
      <c r="I247" s="500">
        <f>'Pa aktivitātēm'!J165</f>
        <v>0</v>
      </c>
      <c r="J247" s="500">
        <f>'Pa aktivitātēm'!K165</f>
        <v>0</v>
      </c>
      <c r="K247" s="490">
        <f t="shared" si="214"/>
        <v>39822617</v>
      </c>
      <c r="L247" s="491">
        <f t="shared" si="248"/>
        <v>1</v>
      </c>
      <c r="M247" s="500">
        <f>'Pa aktivitātēm'!P165</f>
        <v>0</v>
      </c>
      <c r="N247" s="501">
        <f t="shared" si="249"/>
        <v>0</v>
      </c>
      <c r="O247" s="502">
        <f>'Pa aktivitātēm'!U165</f>
        <v>0</v>
      </c>
      <c r="P247" s="503">
        <f t="shared" si="215"/>
        <v>0</v>
      </c>
      <c r="Q247" s="494">
        <f t="shared" si="242"/>
        <v>39822617</v>
      </c>
      <c r="R247" s="494">
        <f t="shared" si="260"/>
        <v>39822617</v>
      </c>
      <c r="S247" s="495">
        <f t="shared" si="238"/>
        <v>0</v>
      </c>
      <c r="T247" s="490">
        <f t="shared" si="216"/>
        <v>39822617</v>
      </c>
      <c r="U247" s="495" t="e">
        <f>Akt_apakšakt_pēcuzraudzība!#REF!</f>
        <v>#REF!</v>
      </c>
      <c r="V247" s="496" t="e">
        <f t="shared" si="210"/>
        <v>#REF!</v>
      </c>
    </row>
    <row r="248" spans="1:22" ht="93.75">
      <c r="A248" s="497" t="s">
        <v>468</v>
      </c>
      <c r="B248" s="498"/>
      <c r="C248" s="499" t="s">
        <v>231</v>
      </c>
      <c r="D248" s="487" t="s">
        <v>256</v>
      </c>
      <c r="E248" s="487" t="s">
        <v>295</v>
      </c>
      <c r="F248" s="487">
        <f>VLOOKUP(A248,'Pa aktivitātēm'!A127:F290,6,0)</f>
        <v>5</v>
      </c>
      <c r="G248" s="500">
        <f>'Pa aktivitātēm'!G166</f>
        <v>38763937</v>
      </c>
      <c r="H248" s="500">
        <f>'Pa aktivitātēm'!I166</f>
        <v>38763937</v>
      </c>
      <c r="I248" s="500">
        <f>'Pa aktivitātēm'!J166</f>
        <v>0</v>
      </c>
      <c r="J248" s="500">
        <f>'Pa aktivitātēm'!K166</f>
        <v>0</v>
      </c>
      <c r="K248" s="490">
        <f t="shared" si="214"/>
        <v>38763937</v>
      </c>
      <c r="L248" s="491">
        <f t="shared" si="248"/>
        <v>1</v>
      </c>
      <c r="M248" s="500">
        <f>'Pa aktivitātēm'!P166</f>
        <v>0</v>
      </c>
      <c r="N248" s="501">
        <f t="shared" si="249"/>
        <v>0</v>
      </c>
      <c r="O248" s="502">
        <f>'Pa aktivitātēm'!U166</f>
        <v>0</v>
      </c>
      <c r="P248" s="503">
        <f t="shared" si="215"/>
        <v>0</v>
      </c>
      <c r="Q248" s="494">
        <f t="shared" si="242"/>
        <v>38763937</v>
      </c>
      <c r="R248" s="494">
        <f t="shared" si="260"/>
        <v>38763937</v>
      </c>
      <c r="S248" s="495">
        <f t="shared" si="238"/>
        <v>0</v>
      </c>
      <c r="T248" s="490">
        <f t="shared" si="216"/>
        <v>38763937</v>
      </c>
      <c r="U248" s="495" t="e">
        <f>Akt_apakšakt_pēcuzraudzība!#REF!</f>
        <v>#REF!</v>
      </c>
      <c r="V248" s="496" t="e">
        <f t="shared" si="210"/>
        <v>#REF!</v>
      </c>
    </row>
    <row r="249" spans="1:22" ht="93.75">
      <c r="A249" s="497" t="s">
        <v>372</v>
      </c>
      <c r="B249" s="498"/>
      <c r="C249" s="499" t="s">
        <v>270</v>
      </c>
      <c r="D249" s="487" t="s">
        <v>256</v>
      </c>
      <c r="E249" s="487" t="s">
        <v>295</v>
      </c>
      <c r="F249" s="487">
        <f>VLOOKUP(A249,'Pa aktivitātēm'!A128:F291,6,0)</f>
        <v>5</v>
      </c>
      <c r="G249" s="500">
        <f>'Pa aktivitātēm'!G167</f>
        <v>7881194</v>
      </c>
      <c r="H249" s="500">
        <f>'Pa aktivitātēm'!I167</f>
        <v>7881194</v>
      </c>
      <c r="I249" s="500">
        <f>'Pa aktivitātēm'!J167</f>
        <v>0</v>
      </c>
      <c r="J249" s="500">
        <f>'Pa aktivitātēm'!K167</f>
        <v>0</v>
      </c>
      <c r="K249" s="490">
        <f t="shared" si="214"/>
        <v>7881194</v>
      </c>
      <c r="L249" s="491">
        <f t="shared" si="248"/>
        <v>1</v>
      </c>
      <c r="M249" s="500">
        <f>'Pa aktivitātēm'!P167</f>
        <v>0</v>
      </c>
      <c r="N249" s="501">
        <f t="shared" si="249"/>
        <v>0</v>
      </c>
      <c r="O249" s="502">
        <f>'Pa aktivitātēm'!U167</f>
        <v>0</v>
      </c>
      <c r="P249" s="503">
        <f t="shared" si="215"/>
        <v>0</v>
      </c>
      <c r="Q249" s="494">
        <f t="shared" si="242"/>
        <v>7881194</v>
      </c>
      <c r="R249" s="494">
        <f t="shared" si="260"/>
        <v>7881194</v>
      </c>
      <c r="S249" s="495">
        <f t="shared" si="238"/>
        <v>0</v>
      </c>
      <c r="T249" s="490">
        <f t="shared" si="216"/>
        <v>7881194</v>
      </c>
      <c r="U249" s="495" t="e">
        <f>Akt_apakšakt_pēcuzraudzība!#REF!</f>
        <v>#REF!</v>
      </c>
      <c r="V249" s="496" t="e">
        <f t="shared" si="210"/>
        <v>#REF!</v>
      </c>
    </row>
    <row r="250" spans="1:22" ht="93.75">
      <c r="A250" s="497" t="s">
        <v>343</v>
      </c>
      <c r="B250" s="498"/>
      <c r="C250" s="499" t="s">
        <v>281</v>
      </c>
      <c r="D250" s="487" t="s">
        <v>256</v>
      </c>
      <c r="E250" s="487" t="s">
        <v>295</v>
      </c>
      <c r="F250" s="487">
        <f>VLOOKUP(A250,'Pa aktivitātēm'!A129:F292,6,0)</f>
        <v>5</v>
      </c>
      <c r="G250" s="500">
        <f>'Pa aktivitātēm'!G168</f>
        <v>9414576</v>
      </c>
      <c r="H250" s="500">
        <f>'Pa aktivitātēm'!I168</f>
        <v>9414576</v>
      </c>
      <c r="I250" s="500">
        <f>'Pa aktivitātēm'!J168</f>
        <v>184973.33538226873</v>
      </c>
      <c r="J250" s="500">
        <f>'Pa aktivitātēm'!K168</f>
        <v>166426.20133066969</v>
      </c>
      <c r="K250" s="490">
        <f t="shared" si="214"/>
        <v>9581002.2013306692</v>
      </c>
      <c r="L250" s="491">
        <f t="shared" si="248"/>
        <v>1.0176775036210519</v>
      </c>
      <c r="M250" s="500">
        <f>'Pa aktivitātēm'!P168</f>
        <v>0</v>
      </c>
      <c r="N250" s="501">
        <f t="shared" si="249"/>
        <v>0</v>
      </c>
      <c r="O250" s="502">
        <f>'Pa aktivitātēm'!U168</f>
        <v>0</v>
      </c>
      <c r="P250" s="503">
        <f t="shared" si="215"/>
        <v>0</v>
      </c>
      <c r="Q250" s="494">
        <v>0</v>
      </c>
      <c r="R250" s="494">
        <f t="shared" si="260"/>
        <v>9581002.2013306692</v>
      </c>
      <c r="S250" s="495">
        <f t="shared" si="238"/>
        <v>9581002.2013306692</v>
      </c>
      <c r="T250" s="490">
        <f t="shared" si="216"/>
        <v>9581002.2013306692</v>
      </c>
      <c r="U250" s="495" t="e">
        <f>Akt_apakšakt_pēcuzraudzība!#REF!</f>
        <v>#REF!</v>
      </c>
      <c r="V250" s="496" t="e">
        <f t="shared" si="210"/>
        <v>#REF!</v>
      </c>
    </row>
    <row r="251" spans="1:22" ht="56.25" hidden="1">
      <c r="A251" s="98" t="s">
        <v>567</v>
      </c>
      <c r="B251" s="301"/>
      <c r="C251" s="99" t="s">
        <v>568</v>
      </c>
      <c r="D251" s="100" t="s">
        <v>256</v>
      </c>
      <c r="E251" s="100" t="s">
        <v>76</v>
      </c>
      <c r="F251" s="97" t="e">
        <f>VLOOKUP(A251,'Pa aktivitātēm'!A130:F293,6,0)</f>
        <v>#N/A</v>
      </c>
      <c r="G251" s="27">
        <f>G252+G255+G256+G257</f>
        <v>114038550</v>
      </c>
      <c r="H251" s="27">
        <f t="shared" ref="H251:M251" si="264">H252+H255+H256+H257</f>
        <v>114038550</v>
      </c>
      <c r="I251" s="27">
        <f t="shared" si="264"/>
        <v>0</v>
      </c>
      <c r="J251" s="27">
        <f t="shared" ref="J251" si="265">J252+J255+J256+J257</f>
        <v>0</v>
      </c>
      <c r="K251" s="208">
        <f t="shared" si="214"/>
        <v>114038550</v>
      </c>
      <c r="L251" s="101">
        <f t="shared" si="248"/>
        <v>1</v>
      </c>
      <c r="M251" s="27">
        <f t="shared" si="264"/>
        <v>0</v>
      </c>
      <c r="N251" s="23">
        <f t="shared" si="249"/>
        <v>0</v>
      </c>
      <c r="O251" s="212">
        <f>O253+O255+O256+O257</f>
        <v>0</v>
      </c>
      <c r="P251" s="23">
        <f t="shared" si="215"/>
        <v>0</v>
      </c>
      <c r="Q251" s="224">
        <f t="shared" si="242"/>
        <v>114038550</v>
      </c>
      <c r="R251" s="212">
        <f>R253+R255+R256+R257</f>
        <v>114038550</v>
      </c>
      <c r="S251" s="227">
        <f t="shared" si="238"/>
        <v>0</v>
      </c>
      <c r="T251" s="208">
        <f t="shared" si="216"/>
        <v>114038550</v>
      </c>
      <c r="U251" s="222" t="e">
        <f>U253+U255+U256+U257</f>
        <v>#REF!</v>
      </c>
      <c r="V251" s="47" t="e">
        <f t="shared" si="210"/>
        <v>#REF!</v>
      </c>
    </row>
    <row r="252" spans="1:22" ht="112.5" hidden="1">
      <c r="A252" s="95" t="s">
        <v>569</v>
      </c>
      <c r="B252" s="300"/>
      <c r="C252" s="96" t="s">
        <v>570</v>
      </c>
      <c r="D252" s="97" t="s">
        <v>256</v>
      </c>
      <c r="E252" s="97" t="s">
        <v>246</v>
      </c>
      <c r="F252" s="97" t="e">
        <f>VLOOKUP(A252,'Pa aktivitātēm'!A131:F294,6,0)</f>
        <v>#N/A</v>
      </c>
      <c r="G252" s="28">
        <f>G253+G254</f>
        <v>84448883</v>
      </c>
      <c r="H252" s="28">
        <f t="shared" ref="H252:M252" si="266">H253+H254</f>
        <v>84448883</v>
      </c>
      <c r="I252" s="28">
        <f t="shared" si="266"/>
        <v>0</v>
      </c>
      <c r="J252" s="28">
        <f t="shared" ref="J252" si="267">J253+J254</f>
        <v>0</v>
      </c>
      <c r="K252" s="208">
        <f t="shared" si="214"/>
        <v>84448883</v>
      </c>
      <c r="L252" s="81">
        <f t="shared" si="248"/>
        <v>1</v>
      </c>
      <c r="M252" s="28">
        <f t="shared" si="266"/>
        <v>0</v>
      </c>
      <c r="N252" s="23">
        <f t="shared" si="249"/>
        <v>0</v>
      </c>
      <c r="O252" s="213">
        <f t="shared" ref="O252" si="268">O253+O254</f>
        <v>0</v>
      </c>
      <c r="P252" s="25">
        <f t="shared" si="215"/>
        <v>0</v>
      </c>
      <c r="Q252" s="224">
        <f t="shared" si="242"/>
        <v>84448883</v>
      </c>
      <c r="R252" s="226">
        <f t="shared" ref="R252:R257" si="269">K252-O252</f>
        <v>84448883</v>
      </c>
      <c r="S252" s="227">
        <f t="shared" si="238"/>
        <v>0</v>
      </c>
      <c r="T252" s="208">
        <f t="shared" si="216"/>
        <v>84448883</v>
      </c>
      <c r="U252" s="220" t="e">
        <f>Akt_apakšakt_pēcuzraudzība!#REF!</f>
        <v>#REF!</v>
      </c>
      <c r="V252" s="47" t="e">
        <f t="shared" si="210"/>
        <v>#REF!</v>
      </c>
    </row>
    <row r="253" spans="1:22" ht="131.25">
      <c r="A253" s="362" t="s">
        <v>432</v>
      </c>
      <c r="B253" s="331"/>
      <c r="C253" s="363" t="s">
        <v>330</v>
      </c>
      <c r="D253" s="332" t="s">
        <v>256</v>
      </c>
      <c r="E253" s="332" t="s">
        <v>246</v>
      </c>
      <c r="F253" s="332">
        <f>VLOOKUP(A253,'Pa aktivitātēm'!A132:F295,6,0)</f>
        <v>5</v>
      </c>
      <c r="G253" s="382">
        <f>'Pa aktivitātēm'!G169</f>
        <v>84448883</v>
      </c>
      <c r="H253" s="382">
        <f>'Pa aktivitātēm'!I169</f>
        <v>84448883</v>
      </c>
      <c r="I253" s="382">
        <f>'Pa aktivitātēm'!J169</f>
        <v>0</v>
      </c>
      <c r="J253" s="382">
        <f>'Pa aktivitātēm'!K169</f>
        <v>0</v>
      </c>
      <c r="K253" s="365">
        <f t="shared" si="214"/>
        <v>84448883</v>
      </c>
      <c r="L253" s="366">
        <f t="shared" si="248"/>
        <v>1</v>
      </c>
      <c r="M253" s="382">
        <f>'Pa aktivitātēm'!P169</f>
        <v>0</v>
      </c>
      <c r="N253" s="379">
        <f t="shared" si="249"/>
        <v>0</v>
      </c>
      <c r="O253" s="383">
        <f>'Pa aktivitātēm'!U169</f>
        <v>0</v>
      </c>
      <c r="P253" s="367">
        <f t="shared" si="215"/>
        <v>0</v>
      </c>
      <c r="Q253" s="369">
        <f t="shared" si="242"/>
        <v>84448883</v>
      </c>
      <c r="R253" s="369">
        <f t="shared" si="269"/>
        <v>84448883</v>
      </c>
      <c r="S253" s="370">
        <f t="shared" si="238"/>
        <v>0</v>
      </c>
      <c r="T253" s="365">
        <f t="shared" si="216"/>
        <v>84448883</v>
      </c>
      <c r="U253" s="370" t="e">
        <f>Akt_apakšakt_pēcuzraudzība!#REF!</f>
        <v>#REF!</v>
      </c>
      <c r="V253" s="322" t="e">
        <f t="shared" si="210"/>
        <v>#REF!</v>
      </c>
    </row>
    <row r="254" spans="1:22" ht="112.5" hidden="1">
      <c r="A254" s="362" t="s">
        <v>329</v>
      </c>
      <c r="B254" s="331"/>
      <c r="C254" s="363" t="s">
        <v>331</v>
      </c>
      <c r="D254" s="332" t="s">
        <v>256</v>
      </c>
      <c r="E254" s="332" t="s">
        <v>246</v>
      </c>
      <c r="F254" s="332" t="e">
        <f>VLOOKUP(A254,'Pa aktivitātēm'!A133:F296,6,0)</f>
        <v>#N/A</v>
      </c>
      <c r="G254" s="382">
        <f>'Pa aktivitātēm'!G170</f>
        <v>0</v>
      </c>
      <c r="H254" s="382">
        <f>'Pa aktivitātēm'!I170</f>
        <v>0</v>
      </c>
      <c r="I254" s="382">
        <f>'Pa aktivitātēm'!J170</f>
        <v>0</v>
      </c>
      <c r="J254" s="382">
        <f>'Pa aktivitātēm'!K170</f>
        <v>0</v>
      </c>
      <c r="K254" s="365">
        <f t="shared" si="214"/>
        <v>0</v>
      </c>
      <c r="L254" s="366">
        <v>0</v>
      </c>
      <c r="M254" s="382">
        <f>'Pa aktivitātēm'!P170</f>
        <v>0</v>
      </c>
      <c r="N254" s="379">
        <v>0</v>
      </c>
      <c r="O254" s="383">
        <f>'Pa aktivitātēm'!U170</f>
        <v>0</v>
      </c>
      <c r="P254" s="367">
        <f t="shared" si="215"/>
        <v>0</v>
      </c>
      <c r="Q254" s="369">
        <f t="shared" si="242"/>
        <v>0</v>
      </c>
      <c r="R254" s="369">
        <f t="shared" si="269"/>
        <v>0</v>
      </c>
      <c r="S254" s="370">
        <f t="shared" si="238"/>
        <v>0</v>
      </c>
      <c r="T254" s="365">
        <f t="shared" si="216"/>
        <v>0</v>
      </c>
      <c r="U254" s="370" t="e">
        <f>Akt_apakšakt_pēcuzraudzība!#REF!</f>
        <v>#REF!</v>
      </c>
      <c r="V254" s="322" t="e">
        <f t="shared" si="210"/>
        <v>#REF!</v>
      </c>
    </row>
    <row r="255" spans="1:22" ht="131.25">
      <c r="A255" s="362" t="s">
        <v>418</v>
      </c>
      <c r="B255" s="331"/>
      <c r="C255" s="363" t="s">
        <v>273</v>
      </c>
      <c r="D255" s="332" t="s">
        <v>256</v>
      </c>
      <c r="E255" s="332" t="s">
        <v>246</v>
      </c>
      <c r="F255" s="332">
        <f>VLOOKUP(A255,'Pa aktivitātēm'!A134:F297,6,0)</f>
        <v>5</v>
      </c>
      <c r="G255" s="382">
        <f>'Pa aktivitātēm'!G171</f>
        <v>29589667</v>
      </c>
      <c r="H255" s="382">
        <f>'Pa aktivitātēm'!I171</f>
        <v>29589667</v>
      </c>
      <c r="I255" s="382">
        <f>'Pa aktivitātēm'!J171</f>
        <v>0</v>
      </c>
      <c r="J255" s="382">
        <f>'Pa aktivitātēm'!K171</f>
        <v>0</v>
      </c>
      <c r="K255" s="365">
        <f t="shared" si="214"/>
        <v>29589667</v>
      </c>
      <c r="L255" s="366">
        <f>K255/H255</f>
        <v>1</v>
      </c>
      <c r="M255" s="382">
        <f>'Pa aktivitātēm'!P171</f>
        <v>0</v>
      </c>
      <c r="N255" s="379">
        <f>M255/H255</f>
        <v>0</v>
      </c>
      <c r="O255" s="383">
        <f>'Pa aktivitātēm'!U171</f>
        <v>0</v>
      </c>
      <c r="P255" s="367">
        <f t="shared" si="215"/>
        <v>0</v>
      </c>
      <c r="Q255" s="369">
        <f t="shared" si="242"/>
        <v>29589667</v>
      </c>
      <c r="R255" s="369">
        <f t="shared" si="269"/>
        <v>29589667</v>
      </c>
      <c r="S255" s="370">
        <f t="shared" si="238"/>
        <v>0</v>
      </c>
      <c r="T255" s="365">
        <f t="shared" si="216"/>
        <v>29589667</v>
      </c>
      <c r="U255" s="370" t="e">
        <f>Akt_apakšakt_pēcuzraudzība!#REF!</f>
        <v>#REF!</v>
      </c>
      <c r="V255" s="322" t="e">
        <f>O255-U255</f>
        <v>#REF!</v>
      </c>
    </row>
    <row r="256" spans="1:22" ht="56.25" hidden="1">
      <c r="A256" s="95" t="s">
        <v>71</v>
      </c>
      <c r="B256" s="300"/>
      <c r="C256" s="96" t="s">
        <v>232</v>
      </c>
      <c r="D256" s="97" t="s">
        <v>256</v>
      </c>
      <c r="E256" s="97" t="s">
        <v>246</v>
      </c>
      <c r="F256" s="97" t="e">
        <f>VLOOKUP(A256,'Pa aktivitātēm'!A135:F298,6,0)</f>
        <v>#N/A</v>
      </c>
      <c r="G256" s="110">
        <f>'Pa aktivitātēm'!G172</f>
        <v>0</v>
      </c>
      <c r="H256" s="110">
        <f>'Pa aktivitātēm'!I172</f>
        <v>0</v>
      </c>
      <c r="I256" s="110">
        <f>'Pa aktivitātēm'!J172</f>
        <v>0</v>
      </c>
      <c r="J256" s="110">
        <f>'Pa aktivitātēm'!K172</f>
        <v>0</v>
      </c>
      <c r="K256" s="208">
        <f t="shared" si="214"/>
        <v>0</v>
      </c>
      <c r="L256" s="81">
        <v>0</v>
      </c>
      <c r="M256" s="110">
        <f>'Pa aktivitātēm'!P172</f>
        <v>0</v>
      </c>
      <c r="N256" s="23">
        <v>0</v>
      </c>
      <c r="O256" s="111">
        <f>'Pa aktivitātēm'!U172</f>
        <v>0</v>
      </c>
      <c r="P256" s="25">
        <f t="shared" si="215"/>
        <v>0</v>
      </c>
      <c r="Q256" s="224">
        <f t="shared" si="242"/>
        <v>0</v>
      </c>
      <c r="R256" s="226">
        <f t="shared" si="269"/>
        <v>0</v>
      </c>
      <c r="S256" s="227">
        <f t="shared" si="238"/>
        <v>0</v>
      </c>
      <c r="T256" s="208">
        <f t="shared" si="216"/>
        <v>0</v>
      </c>
      <c r="U256" s="220" t="e">
        <f>Akt_apakšakt_pēcuzraudzība!#REF!</f>
        <v>#REF!</v>
      </c>
      <c r="V256" s="47" t="e">
        <f t="shared" si="210"/>
        <v>#REF!</v>
      </c>
    </row>
    <row r="257" spans="1:23" ht="112.5" hidden="1">
      <c r="A257" s="95" t="s">
        <v>72</v>
      </c>
      <c r="B257" s="300"/>
      <c r="C257" s="96" t="s">
        <v>233</v>
      </c>
      <c r="D257" s="97" t="s">
        <v>256</v>
      </c>
      <c r="E257" s="97" t="s">
        <v>246</v>
      </c>
      <c r="F257" s="97" t="e">
        <f>VLOOKUP(A257,'Pa aktivitātēm'!A136:F299,6,0)</f>
        <v>#N/A</v>
      </c>
      <c r="G257" s="110">
        <f>'Pa aktivitātēm'!G173</f>
        <v>0</v>
      </c>
      <c r="H257" s="110">
        <f>'Pa aktivitātēm'!I173</f>
        <v>0</v>
      </c>
      <c r="I257" s="110">
        <f>'Pa aktivitātēm'!J173</f>
        <v>0</v>
      </c>
      <c r="J257" s="110">
        <f>'Pa aktivitātēm'!K173</f>
        <v>0</v>
      </c>
      <c r="K257" s="208">
        <f t="shared" si="214"/>
        <v>0</v>
      </c>
      <c r="L257" s="81">
        <v>0</v>
      </c>
      <c r="M257" s="110">
        <f>'Pa aktivitātēm'!P173</f>
        <v>0</v>
      </c>
      <c r="N257" s="23">
        <v>0</v>
      </c>
      <c r="O257" s="111">
        <f>'Pa aktivitātēm'!U173</f>
        <v>0</v>
      </c>
      <c r="P257" s="25">
        <f t="shared" si="215"/>
        <v>0</v>
      </c>
      <c r="Q257" s="224">
        <f t="shared" si="242"/>
        <v>0</v>
      </c>
      <c r="R257" s="226">
        <f t="shared" si="269"/>
        <v>0</v>
      </c>
      <c r="S257" s="227">
        <f t="shared" si="238"/>
        <v>0</v>
      </c>
      <c r="T257" s="208">
        <f t="shared" si="216"/>
        <v>0</v>
      </c>
      <c r="U257" s="220" t="e">
        <f>Akt_apakšakt_pēcuzraudzība!#REF!</f>
        <v>#REF!</v>
      </c>
      <c r="V257" s="47" t="e">
        <f t="shared" si="210"/>
        <v>#REF!</v>
      </c>
    </row>
    <row r="258" spans="1:23" ht="56.25" hidden="1">
      <c r="A258" s="98" t="s">
        <v>73</v>
      </c>
      <c r="B258" s="301"/>
      <c r="C258" s="99" t="s">
        <v>234</v>
      </c>
      <c r="D258" s="100" t="s">
        <v>254</v>
      </c>
      <c r="E258" s="100" t="s">
        <v>76</v>
      </c>
      <c r="F258" s="97" t="e">
        <f>VLOOKUP(A258,'Pa aktivitātēm'!A137:F300,6,0)</f>
        <v>#N/A</v>
      </c>
      <c r="G258" s="27">
        <f>G259+G262</f>
        <v>274506107</v>
      </c>
      <c r="H258" s="27">
        <f t="shared" ref="H258:M258" si="270">H259+H262</f>
        <v>274506107</v>
      </c>
      <c r="I258" s="27">
        <f t="shared" si="270"/>
        <v>11502958</v>
      </c>
      <c r="J258" s="27">
        <f t="shared" ref="J258" si="271">J259+J262</f>
        <v>11502958</v>
      </c>
      <c r="K258" s="208">
        <f t="shared" si="214"/>
        <v>286009065</v>
      </c>
      <c r="L258" s="101">
        <f t="shared" ref="L258:L269" si="272">K258/H258</f>
        <v>1.0419041970530731</v>
      </c>
      <c r="M258" s="27">
        <f t="shared" si="270"/>
        <v>0</v>
      </c>
      <c r="N258" s="23">
        <f t="shared" ref="N258:N269" si="273">M258/H258</f>
        <v>0</v>
      </c>
      <c r="O258" s="212">
        <f t="shared" ref="O258" si="274">O259+O262</f>
        <v>0</v>
      </c>
      <c r="P258" s="23">
        <f t="shared" si="215"/>
        <v>0</v>
      </c>
      <c r="Q258" s="224">
        <f t="shared" si="242"/>
        <v>274506107</v>
      </c>
      <c r="R258" s="212">
        <f>R259+R262</f>
        <v>286009065</v>
      </c>
      <c r="S258" s="227">
        <f t="shared" si="238"/>
        <v>11502958</v>
      </c>
      <c r="T258" s="208">
        <f t="shared" si="216"/>
        <v>286009065</v>
      </c>
      <c r="U258" s="222" t="e">
        <f>U259+U262</f>
        <v>#REF!</v>
      </c>
      <c r="V258" s="47" t="e">
        <f t="shared" si="210"/>
        <v>#REF!</v>
      </c>
    </row>
    <row r="259" spans="1:23" ht="131.25" hidden="1">
      <c r="A259" s="98" t="s">
        <v>370</v>
      </c>
      <c r="B259" s="301"/>
      <c r="C259" s="99" t="s">
        <v>235</v>
      </c>
      <c r="D259" s="100" t="s">
        <v>254</v>
      </c>
      <c r="E259" s="100" t="s">
        <v>76</v>
      </c>
      <c r="F259" s="97" t="e">
        <f>VLOOKUP(A259,'Pa aktivitātēm'!A138:F301,6,0)</f>
        <v>#N/A</v>
      </c>
      <c r="G259" s="27">
        <f>G260+G261</f>
        <v>259063452</v>
      </c>
      <c r="H259" s="27">
        <f t="shared" ref="H259:M259" si="275">H260+H261</f>
        <v>259063452</v>
      </c>
      <c r="I259" s="27">
        <f t="shared" si="275"/>
        <v>3023906</v>
      </c>
      <c r="J259" s="27">
        <f t="shared" ref="J259" si="276">J260+J261</f>
        <v>3023906</v>
      </c>
      <c r="K259" s="208">
        <f t="shared" si="214"/>
        <v>262087358</v>
      </c>
      <c r="L259" s="101">
        <f t="shared" si="272"/>
        <v>1.0116724531254992</v>
      </c>
      <c r="M259" s="27">
        <f t="shared" si="275"/>
        <v>0</v>
      </c>
      <c r="N259" s="23">
        <f t="shared" si="273"/>
        <v>0</v>
      </c>
      <c r="O259" s="212">
        <f t="shared" ref="O259" si="277">O260+O261</f>
        <v>0</v>
      </c>
      <c r="P259" s="23">
        <f t="shared" si="215"/>
        <v>0</v>
      </c>
      <c r="Q259" s="224">
        <f t="shared" si="242"/>
        <v>259063452</v>
      </c>
      <c r="R259" s="212">
        <f>R260+R261</f>
        <v>262087358</v>
      </c>
      <c r="S259" s="227">
        <f t="shared" si="238"/>
        <v>3023906</v>
      </c>
      <c r="T259" s="208">
        <f t="shared" si="216"/>
        <v>262087358</v>
      </c>
      <c r="U259" s="222" t="e">
        <f>U260+U261</f>
        <v>#REF!</v>
      </c>
      <c r="V259" s="47" t="e">
        <f t="shared" si="210"/>
        <v>#REF!</v>
      </c>
    </row>
    <row r="260" spans="1:23" ht="150">
      <c r="A260" s="497" t="s">
        <v>410</v>
      </c>
      <c r="B260" s="498"/>
      <c r="C260" s="499" t="s">
        <v>314</v>
      </c>
      <c r="D260" s="487" t="s">
        <v>254</v>
      </c>
      <c r="E260" s="487" t="s">
        <v>295</v>
      </c>
      <c r="F260" s="487">
        <f>VLOOKUP(A260,'Pa aktivitātēm'!A139:F302,6,0)</f>
        <v>5</v>
      </c>
      <c r="G260" s="500">
        <f>'Pa aktivitātēm'!G174</f>
        <v>249063452</v>
      </c>
      <c r="H260" s="500">
        <f>'Pa aktivitātēm'!I174</f>
        <v>249063452</v>
      </c>
      <c r="I260" s="500">
        <f>'Pa aktivitātēm'!J174</f>
        <v>3023906</v>
      </c>
      <c r="J260" s="500">
        <f>'Pa aktivitātēm'!K174</f>
        <v>3023906</v>
      </c>
      <c r="K260" s="490">
        <f t="shared" si="214"/>
        <v>252087358</v>
      </c>
      <c r="L260" s="491">
        <f t="shared" si="272"/>
        <v>1.0121411069176058</v>
      </c>
      <c r="M260" s="500">
        <f>'Pa aktivitātēm'!P174</f>
        <v>0</v>
      </c>
      <c r="N260" s="501">
        <f t="shared" si="273"/>
        <v>0</v>
      </c>
      <c r="O260" s="502">
        <f>'Pa aktivitātēm'!U174</f>
        <v>0</v>
      </c>
      <c r="P260" s="503">
        <f t="shared" si="215"/>
        <v>0</v>
      </c>
      <c r="Q260" s="494">
        <v>0</v>
      </c>
      <c r="R260" s="494">
        <f>K260-O260</f>
        <v>252087358</v>
      </c>
      <c r="S260" s="495">
        <f t="shared" si="238"/>
        <v>252087358</v>
      </c>
      <c r="T260" s="490">
        <f t="shared" si="216"/>
        <v>252087358</v>
      </c>
      <c r="U260" s="495" t="e">
        <f>Akt_apakšakt_pēcuzraudzība!#REF!</f>
        <v>#REF!</v>
      </c>
      <c r="V260" s="496" t="e">
        <f t="shared" si="210"/>
        <v>#REF!</v>
      </c>
    </row>
    <row r="261" spans="1:23" ht="56.25">
      <c r="A261" s="497" t="s">
        <v>74</v>
      </c>
      <c r="B261" s="498"/>
      <c r="C261" s="499" t="s">
        <v>236</v>
      </c>
      <c r="D261" s="487" t="s">
        <v>254</v>
      </c>
      <c r="E261" s="487" t="s">
        <v>295</v>
      </c>
      <c r="F261" s="487">
        <f>VLOOKUP(A261,'Pa aktivitātēm'!A140:F303,6,0)</f>
        <v>5</v>
      </c>
      <c r="G261" s="500">
        <f>'Pa aktivitātēm'!G175</f>
        <v>10000000</v>
      </c>
      <c r="H261" s="500">
        <f>'Pa aktivitātēm'!I175</f>
        <v>10000000</v>
      </c>
      <c r="I261" s="500">
        <f>'Pa aktivitātēm'!J175</f>
        <v>0</v>
      </c>
      <c r="J261" s="500">
        <f>'Pa aktivitātēm'!K175</f>
        <v>0</v>
      </c>
      <c r="K261" s="490">
        <f t="shared" si="214"/>
        <v>10000000</v>
      </c>
      <c r="L261" s="491">
        <f t="shared" si="272"/>
        <v>1</v>
      </c>
      <c r="M261" s="500">
        <f>'Pa aktivitātēm'!P175</f>
        <v>0</v>
      </c>
      <c r="N261" s="501">
        <f t="shared" si="273"/>
        <v>0</v>
      </c>
      <c r="O261" s="502">
        <f>'Pa aktivitātēm'!U175</f>
        <v>0</v>
      </c>
      <c r="P261" s="503">
        <f t="shared" si="215"/>
        <v>0</v>
      </c>
      <c r="Q261" s="494">
        <f t="shared" si="242"/>
        <v>10000000</v>
      </c>
      <c r="R261" s="494">
        <f>K261-O261</f>
        <v>10000000</v>
      </c>
      <c r="S261" s="495">
        <f t="shared" si="238"/>
        <v>0</v>
      </c>
      <c r="T261" s="490">
        <f t="shared" si="216"/>
        <v>10000000</v>
      </c>
      <c r="U261" s="495" t="e">
        <f>Akt_apakšakt_pēcuzraudzība!#REF!</f>
        <v>#REF!</v>
      </c>
      <c r="V261" s="496" t="e">
        <f t="shared" si="210"/>
        <v>#REF!</v>
      </c>
    </row>
    <row r="262" spans="1:23" ht="112.5" hidden="1">
      <c r="A262" s="506" t="s">
        <v>77</v>
      </c>
      <c r="B262" s="507"/>
      <c r="C262" s="508" t="s">
        <v>237</v>
      </c>
      <c r="D262" s="509" t="s">
        <v>254</v>
      </c>
      <c r="E262" s="509" t="s">
        <v>78</v>
      </c>
      <c r="F262" s="487" t="e">
        <f>VLOOKUP(A262,'Pa aktivitātēm'!A141:F304,6,0)</f>
        <v>#N/A</v>
      </c>
      <c r="G262" s="510">
        <f>G263</f>
        <v>15442655</v>
      </c>
      <c r="H262" s="510">
        <f t="shared" ref="H262:M262" si="278">H263</f>
        <v>15442655</v>
      </c>
      <c r="I262" s="510">
        <f t="shared" si="278"/>
        <v>8479052</v>
      </c>
      <c r="J262" s="510">
        <f t="shared" si="278"/>
        <v>8479052</v>
      </c>
      <c r="K262" s="490">
        <f t="shared" si="214"/>
        <v>23921707</v>
      </c>
      <c r="L262" s="511">
        <f t="shared" si="272"/>
        <v>1.5490669836242537</v>
      </c>
      <c r="M262" s="510">
        <f t="shared" si="278"/>
        <v>0</v>
      </c>
      <c r="N262" s="501">
        <f t="shared" si="273"/>
        <v>0</v>
      </c>
      <c r="O262" s="512">
        <f t="shared" ref="O262" si="279">O263</f>
        <v>0</v>
      </c>
      <c r="P262" s="501">
        <f t="shared" si="215"/>
        <v>0</v>
      </c>
      <c r="Q262" s="494">
        <f t="shared" si="242"/>
        <v>15442655</v>
      </c>
      <c r="R262" s="512">
        <f>R263</f>
        <v>23921707</v>
      </c>
      <c r="S262" s="495">
        <f t="shared" si="238"/>
        <v>8479052</v>
      </c>
      <c r="T262" s="490">
        <f t="shared" si="216"/>
        <v>23921707</v>
      </c>
      <c r="U262" s="513" t="e">
        <f>U263</f>
        <v>#REF!</v>
      </c>
      <c r="V262" s="496" t="e">
        <f t="shared" si="210"/>
        <v>#REF!</v>
      </c>
    </row>
    <row r="263" spans="1:23" ht="93.75">
      <c r="A263" s="497" t="s">
        <v>380</v>
      </c>
      <c r="B263" s="498"/>
      <c r="C263" s="499" t="s">
        <v>238</v>
      </c>
      <c r="D263" s="487" t="s">
        <v>254</v>
      </c>
      <c r="E263" s="487" t="s">
        <v>295</v>
      </c>
      <c r="F263" s="487">
        <f>VLOOKUP(A263,'Pa aktivitātēm'!A142:F305,6,0)</f>
        <v>5</v>
      </c>
      <c r="G263" s="489">
        <f>'Pa aktivitātēm'!G176</f>
        <v>15442655</v>
      </c>
      <c r="H263" s="489">
        <f>'Pa aktivitātēm'!I176</f>
        <v>15442655</v>
      </c>
      <c r="I263" s="489">
        <f>'Pa aktivitātēm'!J176</f>
        <v>8479052</v>
      </c>
      <c r="J263" s="489">
        <f>'Pa aktivitātēm'!K176</f>
        <v>8479052</v>
      </c>
      <c r="K263" s="490">
        <f t="shared" si="214"/>
        <v>23921707</v>
      </c>
      <c r="L263" s="491">
        <f t="shared" si="272"/>
        <v>1.5490669836242537</v>
      </c>
      <c r="M263" s="489">
        <f>'Pa aktivitātēm'!P176</f>
        <v>0</v>
      </c>
      <c r="N263" s="501">
        <f t="shared" si="273"/>
        <v>0</v>
      </c>
      <c r="O263" s="493">
        <f>'Pa aktivitātēm'!U176</f>
        <v>0</v>
      </c>
      <c r="P263" s="503">
        <f t="shared" si="215"/>
        <v>0</v>
      </c>
      <c r="Q263" s="494">
        <v>0</v>
      </c>
      <c r="R263" s="494">
        <f>K263-O263</f>
        <v>23921707</v>
      </c>
      <c r="S263" s="495">
        <f>R263-Q263</f>
        <v>23921707</v>
      </c>
      <c r="T263" s="490">
        <f t="shared" si="216"/>
        <v>23921707</v>
      </c>
      <c r="U263" s="495" t="e">
        <f>Akt_apakšakt_pēcuzraudzība!#REF!</f>
        <v>#REF!</v>
      </c>
      <c r="V263" s="496" t="e">
        <f t="shared" si="210"/>
        <v>#REF!</v>
      </c>
    </row>
    <row r="264" spans="1:23" ht="75" hidden="1">
      <c r="A264" s="98" t="s">
        <v>347</v>
      </c>
      <c r="B264" s="301"/>
      <c r="C264" s="99" t="s">
        <v>239</v>
      </c>
      <c r="D264" s="100" t="s">
        <v>254</v>
      </c>
      <c r="E264" s="100"/>
      <c r="F264" s="97" t="e">
        <f>VLOOKUP(A264,'Pa aktivitātēm'!A143:F306,6,0)</f>
        <v>#N/A</v>
      </c>
      <c r="G264" s="27">
        <f t="shared" ref="G264:M265" si="280">G265</f>
        <v>57610045</v>
      </c>
      <c r="H264" s="27">
        <f t="shared" si="280"/>
        <v>57610045</v>
      </c>
      <c r="I264" s="27">
        <f t="shared" si="280"/>
        <v>0</v>
      </c>
      <c r="J264" s="27">
        <f t="shared" si="280"/>
        <v>0</v>
      </c>
      <c r="K264" s="208">
        <f t="shared" si="214"/>
        <v>57610045</v>
      </c>
      <c r="L264" s="101">
        <f t="shared" si="272"/>
        <v>1</v>
      </c>
      <c r="M264" s="27">
        <f t="shared" si="280"/>
        <v>0</v>
      </c>
      <c r="N264" s="23">
        <f t="shared" si="273"/>
        <v>0</v>
      </c>
      <c r="O264" s="212">
        <f>O265</f>
        <v>0</v>
      </c>
      <c r="P264" s="23">
        <f t="shared" si="215"/>
        <v>0</v>
      </c>
      <c r="Q264" s="224">
        <f t="shared" si="242"/>
        <v>57610045</v>
      </c>
      <c r="R264" s="212">
        <f t="shared" ref="R264:U265" si="281">R265</f>
        <v>57610045</v>
      </c>
      <c r="S264" s="227">
        <f t="shared" ref="S264:S269" si="282">R264-Q264</f>
        <v>0</v>
      </c>
      <c r="T264" s="208">
        <f t="shared" si="216"/>
        <v>57610045</v>
      </c>
      <c r="U264" s="222" t="e">
        <f t="shared" si="281"/>
        <v>#REF!</v>
      </c>
      <c r="V264" s="47" t="e">
        <f t="shared" si="210"/>
        <v>#REF!</v>
      </c>
    </row>
    <row r="265" spans="1:23" ht="150" hidden="1">
      <c r="A265" s="98" t="s">
        <v>322</v>
      </c>
      <c r="B265" s="301"/>
      <c r="C265" s="99" t="s">
        <v>240</v>
      </c>
      <c r="D265" s="100" t="s">
        <v>254</v>
      </c>
      <c r="E265" s="100" t="s">
        <v>76</v>
      </c>
      <c r="F265" s="97" t="e">
        <f>VLOOKUP(A265,'Pa aktivitātēm'!A144:F307,6,0)</f>
        <v>#N/A</v>
      </c>
      <c r="G265" s="27">
        <f t="shared" si="280"/>
        <v>57610045</v>
      </c>
      <c r="H265" s="27">
        <f t="shared" si="280"/>
        <v>57610045</v>
      </c>
      <c r="I265" s="27">
        <f t="shared" si="280"/>
        <v>0</v>
      </c>
      <c r="J265" s="27">
        <f t="shared" si="280"/>
        <v>0</v>
      </c>
      <c r="K265" s="208">
        <f t="shared" si="214"/>
        <v>57610045</v>
      </c>
      <c r="L265" s="101">
        <f t="shared" si="272"/>
        <v>1</v>
      </c>
      <c r="M265" s="27">
        <f t="shared" si="280"/>
        <v>0</v>
      </c>
      <c r="N265" s="23">
        <f t="shared" si="273"/>
        <v>0</v>
      </c>
      <c r="O265" s="212">
        <f>O266</f>
        <v>0</v>
      </c>
      <c r="P265" s="23">
        <f t="shared" si="215"/>
        <v>0</v>
      </c>
      <c r="Q265" s="224">
        <f t="shared" si="242"/>
        <v>57610045</v>
      </c>
      <c r="R265" s="212">
        <f t="shared" si="281"/>
        <v>57610045</v>
      </c>
      <c r="S265" s="227">
        <f t="shared" si="282"/>
        <v>0</v>
      </c>
      <c r="T265" s="208">
        <f t="shared" si="216"/>
        <v>57610045</v>
      </c>
      <c r="U265" s="222" t="e">
        <f t="shared" si="281"/>
        <v>#REF!</v>
      </c>
      <c r="V265" s="47" t="e">
        <f t="shared" si="210"/>
        <v>#REF!</v>
      </c>
    </row>
    <row r="266" spans="1:23" ht="75">
      <c r="A266" s="384" t="s">
        <v>348</v>
      </c>
      <c r="B266" s="385"/>
      <c r="C266" s="386" t="s">
        <v>241</v>
      </c>
      <c r="D266" s="387" t="s">
        <v>254</v>
      </c>
      <c r="E266" s="387" t="s">
        <v>251</v>
      </c>
      <c r="F266" s="387">
        <f>VLOOKUP(A266,'Pa aktivitātēm'!A145:F308,6,0)</f>
        <v>0</v>
      </c>
      <c r="G266" s="401">
        <f>'Pa aktivitātēm'!G177</f>
        <v>57610045</v>
      </c>
      <c r="H266" s="401">
        <f>'Pa aktivitātēm'!I177</f>
        <v>57610045</v>
      </c>
      <c r="I266" s="401">
        <f>'Pa aktivitātēm'!J177</f>
        <v>0</v>
      </c>
      <c r="J266" s="401">
        <f>'Pa aktivitātēm'!K177</f>
        <v>0</v>
      </c>
      <c r="K266" s="388">
        <f t="shared" si="214"/>
        <v>57610045</v>
      </c>
      <c r="L266" s="400">
        <f t="shared" si="272"/>
        <v>1</v>
      </c>
      <c r="M266" s="401">
        <f>'Pa aktivitātēm'!P177</f>
        <v>0</v>
      </c>
      <c r="N266" s="392">
        <f t="shared" si="273"/>
        <v>0</v>
      </c>
      <c r="O266" s="402">
        <f>'Pa aktivitātēm'!U177</f>
        <v>0</v>
      </c>
      <c r="P266" s="392">
        <f t="shared" si="215"/>
        <v>0</v>
      </c>
      <c r="Q266" s="393">
        <f>H266-O266</f>
        <v>57610045</v>
      </c>
      <c r="R266" s="394">
        <f>K266-O266</f>
        <v>57610045</v>
      </c>
      <c r="S266" s="393">
        <f t="shared" si="282"/>
        <v>0</v>
      </c>
      <c r="T266" s="388">
        <f t="shared" si="216"/>
        <v>57610045</v>
      </c>
      <c r="U266" s="394" t="e">
        <f>Akt_apakšakt_pēcuzraudzība!#REF!</f>
        <v>#REF!</v>
      </c>
      <c r="V266" s="395" t="e">
        <f t="shared" ref="V266:V269" si="283">O266-U266</f>
        <v>#REF!</v>
      </c>
    </row>
    <row r="267" spans="1:23" ht="56.25" hidden="1">
      <c r="A267" s="403" t="s">
        <v>349</v>
      </c>
      <c r="B267" s="404"/>
      <c r="C267" s="405" t="s">
        <v>242</v>
      </c>
      <c r="D267" s="406" t="s">
        <v>256</v>
      </c>
      <c r="E267" s="406"/>
      <c r="F267" s="387" t="e">
        <f>VLOOKUP(A267,'Pa aktivitātēm'!A146:F309,6,0)</f>
        <v>#N/A</v>
      </c>
      <c r="G267" s="407">
        <f t="shared" ref="G267:M268" si="284">G268</f>
        <v>12200000</v>
      </c>
      <c r="H267" s="407">
        <f t="shared" si="284"/>
        <v>12200000</v>
      </c>
      <c r="I267" s="407">
        <f t="shared" si="284"/>
        <v>0</v>
      </c>
      <c r="J267" s="407">
        <f t="shared" si="284"/>
        <v>0</v>
      </c>
      <c r="K267" s="388">
        <f t="shared" si="214"/>
        <v>12200000</v>
      </c>
      <c r="L267" s="408">
        <f t="shared" si="272"/>
        <v>1</v>
      </c>
      <c r="M267" s="407">
        <f t="shared" si="284"/>
        <v>0</v>
      </c>
      <c r="N267" s="409">
        <f t="shared" si="273"/>
        <v>0</v>
      </c>
      <c r="O267" s="410">
        <f>O268</f>
        <v>0</v>
      </c>
      <c r="P267" s="409">
        <f t="shared" si="215"/>
        <v>0</v>
      </c>
      <c r="Q267" s="393">
        <f t="shared" si="242"/>
        <v>12200000</v>
      </c>
      <c r="R267" s="410">
        <f t="shared" ref="R267:U268" si="285">R268</f>
        <v>12200000</v>
      </c>
      <c r="S267" s="393">
        <f t="shared" si="282"/>
        <v>0</v>
      </c>
      <c r="T267" s="388">
        <f t="shared" si="216"/>
        <v>12200000</v>
      </c>
      <c r="U267" s="411" t="e">
        <f t="shared" si="285"/>
        <v>#REF!</v>
      </c>
      <c r="V267" s="395" t="e">
        <f t="shared" si="283"/>
        <v>#REF!</v>
      </c>
    </row>
    <row r="268" spans="1:23" ht="75" hidden="1">
      <c r="A268" s="403" t="s">
        <v>321</v>
      </c>
      <c r="B268" s="404"/>
      <c r="C268" s="405" t="s">
        <v>279</v>
      </c>
      <c r="D268" s="406" t="s">
        <v>256</v>
      </c>
      <c r="E268" s="406" t="s">
        <v>76</v>
      </c>
      <c r="F268" s="387" t="e">
        <f>VLOOKUP(A268,'Pa aktivitātēm'!A147:F310,6,0)</f>
        <v>#N/A</v>
      </c>
      <c r="G268" s="407">
        <f t="shared" si="284"/>
        <v>12200000</v>
      </c>
      <c r="H268" s="407">
        <f t="shared" si="284"/>
        <v>12200000</v>
      </c>
      <c r="I268" s="407">
        <f t="shared" si="284"/>
        <v>0</v>
      </c>
      <c r="J268" s="407">
        <f t="shared" si="284"/>
        <v>0</v>
      </c>
      <c r="K268" s="388">
        <f t="shared" si="214"/>
        <v>12200000</v>
      </c>
      <c r="L268" s="408">
        <f t="shared" si="272"/>
        <v>1</v>
      </c>
      <c r="M268" s="407">
        <f t="shared" si="284"/>
        <v>0</v>
      </c>
      <c r="N268" s="409">
        <f t="shared" si="273"/>
        <v>0</v>
      </c>
      <c r="O268" s="410">
        <f>O269</f>
        <v>0</v>
      </c>
      <c r="P268" s="409">
        <f t="shared" si="215"/>
        <v>0</v>
      </c>
      <c r="Q268" s="393">
        <f t="shared" si="242"/>
        <v>12200000</v>
      </c>
      <c r="R268" s="410">
        <f t="shared" si="285"/>
        <v>12200000</v>
      </c>
      <c r="S268" s="393">
        <f t="shared" si="282"/>
        <v>0</v>
      </c>
      <c r="T268" s="388">
        <f t="shared" si="216"/>
        <v>12200000</v>
      </c>
      <c r="U268" s="411" t="e">
        <f t="shared" si="285"/>
        <v>#REF!</v>
      </c>
      <c r="V268" s="395" t="e">
        <f t="shared" si="283"/>
        <v>#REF!</v>
      </c>
    </row>
    <row r="269" spans="1:23" ht="75">
      <c r="A269" s="384" t="s">
        <v>350</v>
      </c>
      <c r="B269" s="385"/>
      <c r="C269" s="386" t="s">
        <v>243</v>
      </c>
      <c r="D269" s="387" t="s">
        <v>256</v>
      </c>
      <c r="E269" s="387" t="s">
        <v>251</v>
      </c>
      <c r="F269" s="387">
        <f>VLOOKUP(A269,'Pa aktivitātēm'!A148:F311,6,0)</f>
        <v>0</v>
      </c>
      <c r="G269" s="402">
        <f>'Pa aktivitātēm'!G178</f>
        <v>12200000</v>
      </c>
      <c r="H269" s="402">
        <f>'Pa aktivitātēm'!I178</f>
        <v>12200000</v>
      </c>
      <c r="I269" s="402">
        <f>'Pa aktivitātēm'!J178</f>
        <v>0</v>
      </c>
      <c r="J269" s="402">
        <f>'Pa aktivitātēm'!K178</f>
        <v>0</v>
      </c>
      <c r="K269" s="388">
        <f t="shared" ref="K269" si="286">H269+J269</f>
        <v>12200000</v>
      </c>
      <c r="L269" s="400">
        <f t="shared" si="272"/>
        <v>1</v>
      </c>
      <c r="M269" s="402">
        <f>'Pa aktivitātēm'!P178</f>
        <v>0</v>
      </c>
      <c r="N269" s="392">
        <f t="shared" si="273"/>
        <v>0</v>
      </c>
      <c r="O269" s="402">
        <f>'Pa aktivitātēm'!U178</f>
        <v>0</v>
      </c>
      <c r="P269" s="392">
        <f t="shared" ref="P269" si="287">IFERROR(O269/H269,0)</f>
        <v>0</v>
      </c>
      <c r="Q269" s="393">
        <f t="shared" si="242"/>
        <v>12200000</v>
      </c>
      <c r="R269" s="394">
        <f>K269-O269</f>
        <v>12200000</v>
      </c>
      <c r="S269" s="393">
        <f t="shared" si="282"/>
        <v>0</v>
      </c>
      <c r="T269" s="388">
        <f t="shared" ref="T269" si="288">Q269+S269</f>
        <v>12200000</v>
      </c>
      <c r="U269" s="394" t="e">
        <f>Akt_apakšakt_pēcuzraudzība!#REF!</f>
        <v>#REF!</v>
      </c>
      <c r="V269" s="395" t="e">
        <f t="shared" si="283"/>
        <v>#REF!</v>
      </c>
    </row>
    <row r="270" spans="1:23" ht="19.5" hidden="1" thickBot="1">
      <c r="A270" s="579" t="s">
        <v>326</v>
      </c>
      <c r="B270" s="579"/>
      <c r="C270" s="579"/>
      <c r="D270" s="579"/>
      <c r="E270" s="579"/>
      <c r="F270" s="275"/>
      <c r="G270" s="112"/>
      <c r="H270" s="113"/>
      <c r="I270" s="113"/>
      <c r="J270" s="113"/>
      <c r="K270" s="113"/>
      <c r="L270" s="113"/>
      <c r="M270" s="114"/>
      <c r="N270" s="115"/>
      <c r="O270" s="116"/>
      <c r="P270" s="115"/>
    </row>
    <row r="271" spans="1:23">
      <c r="A271" s="117"/>
      <c r="B271" s="117"/>
      <c r="C271" s="188"/>
      <c r="D271" s="117"/>
      <c r="E271" s="117"/>
      <c r="F271" s="117"/>
      <c r="G271" s="176"/>
      <c r="H271" s="176"/>
      <c r="I271" s="196">
        <f>SUBTOTAL(9,I109:I269)</f>
        <v>1518526740.633769</v>
      </c>
      <c r="J271" s="196"/>
      <c r="K271" s="196"/>
      <c r="L271" s="196"/>
      <c r="M271" s="196"/>
      <c r="N271" s="196"/>
      <c r="O271" s="196"/>
      <c r="P271" s="196"/>
      <c r="Q271" s="197"/>
      <c r="R271" s="197"/>
      <c r="U271" s="196"/>
      <c r="V271" s="197"/>
      <c r="W271" s="197"/>
    </row>
    <row r="272" spans="1:23">
      <c r="A272" s="117"/>
      <c r="B272" s="117"/>
      <c r="C272" s="188"/>
      <c r="D272" s="117"/>
      <c r="E272" s="117"/>
      <c r="F272" s="117"/>
      <c r="G272" s="176"/>
      <c r="H272" s="176"/>
      <c r="I272" s="196" t="e">
        <f>SUBTOTAL(9,#REF!)</f>
        <v>#REF!</v>
      </c>
      <c r="J272" s="196"/>
      <c r="K272" s="196"/>
      <c r="L272" s="196"/>
      <c r="M272" s="196"/>
      <c r="N272" s="196"/>
      <c r="O272" s="196"/>
      <c r="P272" s="196"/>
      <c r="Q272" s="197"/>
      <c r="R272" s="197"/>
      <c r="U272" s="196"/>
      <c r="V272" s="197"/>
      <c r="W272" s="197"/>
    </row>
    <row r="273" spans="1:24" ht="33.75">
      <c r="A273" s="64">
        <v>2</v>
      </c>
      <c r="B273" s="64"/>
      <c r="C273" s="55" t="s">
        <v>257</v>
      </c>
      <c r="D273" s="56"/>
      <c r="E273" s="56"/>
      <c r="F273" s="57"/>
      <c r="G273" s="57"/>
      <c r="H273" s="57"/>
      <c r="I273" s="57"/>
      <c r="J273" s="57"/>
      <c r="K273" s="57"/>
      <c r="L273" s="57"/>
      <c r="M273" s="65"/>
      <c r="N273" s="60"/>
      <c r="O273" s="59"/>
      <c r="P273" s="58"/>
      <c r="Q273" s="59"/>
      <c r="R273" s="60"/>
      <c r="U273" s="61"/>
      <c r="V273" s="59"/>
      <c r="W273" s="63"/>
    </row>
    <row r="274" spans="1:24">
      <c r="A274" s="54"/>
      <c r="B274" s="54"/>
      <c r="C274" s="55" t="s">
        <v>258</v>
      </c>
      <c r="D274" s="56"/>
      <c r="E274" s="56"/>
      <c r="F274" s="57"/>
      <c r="G274" s="57"/>
      <c r="H274" s="57"/>
      <c r="I274" s="57"/>
      <c r="J274" s="57"/>
      <c r="K274" s="57"/>
      <c r="L274" s="57"/>
      <c r="M274" s="65"/>
      <c r="N274" s="60"/>
      <c r="O274" s="59"/>
      <c r="P274" s="58"/>
      <c r="Q274" s="59"/>
      <c r="R274" s="60"/>
      <c r="U274" s="61"/>
      <c r="V274" s="59"/>
      <c r="W274" s="63"/>
    </row>
    <row r="275" spans="1:24">
      <c r="A275" s="54"/>
      <c r="B275" s="54"/>
      <c r="C275" s="55" t="s">
        <v>259</v>
      </c>
      <c r="D275" s="56"/>
      <c r="E275" s="56"/>
      <c r="F275" s="57"/>
      <c r="G275" s="57"/>
      <c r="H275" s="57"/>
      <c r="I275" s="57"/>
      <c r="J275" s="57"/>
      <c r="K275" s="57"/>
      <c r="L275" s="57"/>
      <c r="M275" s="65"/>
      <c r="N275" s="60"/>
      <c r="O275" s="59"/>
      <c r="P275" s="58"/>
      <c r="Q275" s="59"/>
      <c r="R275" s="60"/>
      <c r="U275" s="61"/>
      <c r="V275" s="59"/>
      <c r="W275" s="63"/>
    </row>
    <row r="276" spans="1:24">
      <c r="A276" s="54"/>
      <c r="B276" s="54"/>
      <c r="C276" s="55" t="s">
        <v>260</v>
      </c>
      <c r="D276" s="56"/>
      <c r="E276" s="56"/>
      <c r="F276" s="57"/>
      <c r="G276" s="57"/>
      <c r="H276" s="57"/>
      <c r="I276" s="57"/>
      <c r="J276" s="57"/>
      <c r="K276" s="57"/>
      <c r="L276" s="57"/>
      <c r="M276" s="65"/>
      <c r="N276" s="60"/>
      <c r="O276" s="59"/>
      <c r="P276" s="58"/>
      <c r="Q276" s="59"/>
      <c r="R276" s="60"/>
      <c r="U276" s="61"/>
      <c r="V276" s="59"/>
      <c r="W276" s="63"/>
    </row>
    <row r="277" spans="1:24" ht="50.25">
      <c r="A277" s="54"/>
      <c r="B277" s="54"/>
      <c r="C277" s="55" t="s">
        <v>296</v>
      </c>
      <c r="D277" s="56"/>
      <c r="E277" s="56"/>
      <c r="F277" s="57"/>
      <c r="G277" s="57"/>
      <c r="H277" s="57"/>
      <c r="I277" s="57"/>
      <c r="J277" s="57"/>
      <c r="K277" s="57"/>
      <c r="L277" s="57"/>
      <c r="M277" s="65"/>
      <c r="N277" s="60"/>
      <c r="O277" s="59"/>
      <c r="P277" s="58"/>
      <c r="Q277" s="59"/>
      <c r="R277" s="60"/>
      <c r="U277" s="61"/>
      <c r="V277" s="59"/>
      <c r="W277" s="63"/>
    </row>
    <row r="278" spans="1:24">
      <c r="A278" s="54"/>
      <c r="B278" s="54"/>
      <c r="C278" s="55" t="s">
        <v>261</v>
      </c>
      <c r="D278" s="56"/>
      <c r="E278" s="56"/>
      <c r="F278" s="57"/>
      <c r="G278" s="57"/>
      <c r="H278" s="57"/>
      <c r="I278" s="57"/>
      <c r="J278" s="57"/>
      <c r="K278" s="57"/>
      <c r="L278" s="57"/>
      <c r="M278" s="67"/>
      <c r="N278" s="58"/>
      <c r="O278" s="67"/>
      <c r="P278" s="58"/>
      <c r="Q278" s="67"/>
      <c r="R278" s="58"/>
      <c r="U278" s="67"/>
      <c r="V278" s="59"/>
      <c r="W278" s="63"/>
    </row>
    <row r="279" spans="1:24">
      <c r="A279" s="54"/>
      <c r="B279" s="54"/>
      <c r="C279" s="55" t="s">
        <v>262</v>
      </c>
      <c r="D279" s="56"/>
      <c r="E279" s="56"/>
      <c r="F279" s="57"/>
      <c r="G279" s="57"/>
      <c r="H279" s="57"/>
      <c r="I279" s="57"/>
      <c r="J279" s="57"/>
      <c r="K279" s="57"/>
      <c r="L279" s="57"/>
      <c r="M279" s="65"/>
      <c r="N279" s="60"/>
      <c r="O279" s="59"/>
      <c r="P279" s="58"/>
      <c r="Q279" s="59"/>
      <c r="R279" s="60"/>
      <c r="U279" s="61"/>
      <c r="V279" s="59"/>
      <c r="W279" s="63"/>
    </row>
    <row r="280" spans="1:24">
      <c r="A280" s="54"/>
      <c r="B280" s="54"/>
      <c r="C280" s="55" t="s">
        <v>263</v>
      </c>
      <c r="D280" s="56"/>
      <c r="E280" s="56"/>
      <c r="F280" s="57"/>
      <c r="G280" s="57"/>
      <c r="H280" s="57"/>
      <c r="I280" s="57"/>
      <c r="J280" s="57"/>
      <c r="K280" s="57"/>
      <c r="L280" s="57"/>
      <c r="M280" s="65"/>
      <c r="N280" s="60"/>
      <c r="O280" s="59"/>
      <c r="P280" s="58"/>
      <c r="Q280" s="59"/>
      <c r="R280" s="60"/>
      <c r="U280" s="61"/>
      <c r="V280" s="59"/>
      <c r="W280" s="63"/>
    </row>
    <row r="282" spans="1:24" ht="23.25">
      <c r="A282" s="569" t="s">
        <v>637</v>
      </c>
      <c r="B282" s="569"/>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row>
    <row r="283" spans="1:24" ht="23.25">
      <c r="A283" s="321"/>
      <c r="B283" s="321"/>
      <c r="C283" s="321"/>
      <c r="D283" s="321"/>
      <c r="E283" s="321"/>
      <c r="F283" s="321"/>
      <c r="G283" s="321"/>
      <c r="H283" s="321"/>
      <c r="I283" s="321"/>
      <c r="J283" s="321"/>
      <c r="K283" s="321"/>
      <c r="L283" s="321"/>
      <c r="M283" s="321"/>
      <c r="N283" s="321"/>
      <c r="O283" s="321"/>
      <c r="P283" s="321"/>
      <c r="Q283" s="321"/>
      <c r="R283" s="321"/>
      <c r="S283" s="321"/>
      <c r="T283" s="321"/>
      <c r="U283" s="321"/>
      <c r="V283" s="321"/>
      <c r="W283" s="321"/>
      <c r="X283" s="321"/>
    </row>
    <row r="284" spans="1:24" ht="16.5">
      <c r="A284" s="564"/>
      <c r="B284" s="564"/>
      <c r="C284" s="564"/>
      <c r="D284" s="564"/>
      <c r="E284" s="564"/>
      <c r="F284" s="564"/>
      <c r="G284" s="564"/>
      <c r="H284" s="564"/>
      <c r="I284" s="564"/>
      <c r="J284" s="564"/>
      <c r="K284" s="564"/>
      <c r="L284" s="564"/>
      <c r="M284" s="564"/>
      <c r="N284" s="564"/>
      <c r="O284" s="564"/>
      <c r="P284" s="564"/>
      <c r="Q284" s="564"/>
      <c r="R284" s="564"/>
      <c r="S284" s="564"/>
      <c r="T284" s="564"/>
      <c r="U284" s="564"/>
      <c r="V284" s="564"/>
      <c r="W284" s="564"/>
      <c r="X284" s="564"/>
    </row>
    <row r="285" spans="1:24" ht="16.5">
      <c r="A285" s="564" t="s">
        <v>612</v>
      </c>
      <c r="B285" s="564"/>
      <c r="C285" s="564"/>
      <c r="D285" s="564"/>
      <c r="E285" s="564"/>
      <c r="F285" s="564"/>
      <c r="G285" s="564"/>
      <c r="H285" s="564"/>
      <c r="I285" s="564"/>
      <c r="J285" s="564"/>
      <c r="K285" s="564"/>
      <c r="L285" s="564"/>
      <c r="M285" s="564"/>
      <c r="N285" s="564"/>
      <c r="O285" s="564"/>
      <c r="P285" s="564"/>
      <c r="Q285" s="564"/>
      <c r="R285" s="564"/>
      <c r="S285" s="564"/>
      <c r="T285" s="564"/>
      <c r="U285" s="564"/>
      <c r="V285" s="564"/>
      <c r="W285" s="564"/>
      <c r="X285" s="564"/>
    </row>
    <row r="286" spans="1:24" ht="16.5">
      <c r="A286" s="564" t="s">
        <v>638</v>
      </c>
      <c r="B286" s="564"/>
      <c r="C286" s="564"/>
      <c r="D286" s="564"/>
      <c r="E286" s="564"/>
      <c r="F286" s="564"/>
      <c r="G286" s="564"/>
      <c r="H286" s="564"/>
      <c r="I286" s="564"/>
      <c r="J286" s="564"/>
      <c r="K286" s="564"/>
      <c r="L286" s="564"/>
      <c r="M286" s="564"/>
      <c r="N286" s="564"/>
      <c r="O286" s="564"/>
      <c r="P286" s="564"/>
      <c r="Q286" s="564"/>
      <c r="R286" s="564"/>
      <c r="S286" s="564"/>
      <c r="T286" s="564"/>
      <c r="U286" s="564"/>
      <c r="V286" s="564"/>
      <c r="W286" s="564"/>
      <c r="X286" s="564"/>
    </row>
    <row r="287" spans="1:24" ht="15">
      <c r="A287"/>
      <c r="B287"/>
      <c r="C287"/>
      <c r="D287"/>
      <c r="E287"/>
      <c r="F287"/>
      <c r="G287"/>
      <c r="H287"/>
      <c r="I287"/>
      <c r="J287"/>
      <c r="K287"/>
      <c r="L287"/>
      <c r="M287"/>
      <c r="N287"/>
      <c r="O287"/>
      <c r="P287"/>
    </row>
    <row r="288" spans="1:24" ht="31.5" customHeight="1">
      <c r="A288" s="573" t="s">
        <v>646</v>
      </c>
      <c r="B288" s="573"/>
      <c r="C288" s="573"/>
      <c r="D288" s="573"/>
      <c r="E288" s="573"/>
      <c r="F288" s="573"/>
      <c r="G288" s="573"/>
      <c r="H288" s="573"/>
      <c r="I288" s="573"/>
      <c r="J288" s="573"/>
      <c r="K288" s="573"/>
      <c r="L288" s="573"/>
      <c r="M288" s="573"/>
      <c r="N288" s="573"/>
      <c r="O288" s="573"/>
      <c r="P288" s="573"/>
      <c r="Q288" s="573"/>
      <c r="R288" s="573"/>
      <c r="S288" s="573"/>
      <c r="T288" s="573"/>
      <c r="U288" s="573"/>
      <c r="V288" s="573"/>
      <c r="W288" s="573"/>
      <c r="X288" s="573"/>
    </row>
    <row r="289" spans="1:18">
      <c r="K289"/>
      <c r="L289"/>
      <c r="M289"/>
      <c r="N289"/>
      <c r="O289"/>
      <c r="P289"/>
    </row>
    <row r="290" spans="1:18" ht="16.5">
      <c r="A290" s="563" t="s">
        <v>639</v>
      </c>
      <c r="B290" s="563"/>
      <c r="C290" s="563"/>
      <c r="D290" s="563"/>
      <c r="E290" s="563"/>
      <c r="F290" s="563"/>
      <c r="G290" s="563"/>
      <c r="H290" s="563"/>
      <c r="I290" s="563"/>
      <c r="J290" s="563"/>
      <c r="K290" s="563"/>
      <c r="L290" s="563"/>
      <c r="M290" s="563"/>
      <c r="N290" s="563"/>
      <c r="O290" s="563"/>
      <c r="P290" s="563"/>
      <c r="Q290" s="563"/>
    </row>
    <row r="291" spans="1:18" ht="48" customHeight="1">
      <c r="A291" s="582" t="s">
        <v>662</v>
      </c>
      <c r="B291" s="582"/>
      <c r="C291" s="582"/>
      <c r="D291" s="582"/>
      <c r="E291" s="582"/>
      <c r="F291" s="582"/>
      <c r="G291" s="582"/>
      <c r="H291" s="582"/>
      <c r="I291" s="582"/>
      <c r="J291" s="582"/>
      <c r="K291" s="582"/>
      <c r="L291" s="582"/>
      <c r="M291" s="582"/>
      <c r="N291" s="582"/>
      <c r="O291" s="582"/>
      <c r="P291" s="582"/>
      <c r="Q291" s="582"/>
    </row>
    <row r="292" spans="1:18" ht="16.5">
      <c r="A292" s="563" t="s">
        <v>640</v>
      </c>
      <c r="B292" s="563"/>
      <c r="C292" s="563"/>
      <c r="D292" s="563"/>
      <c r="E292" s="563"/>
      <c r="F292" s="563"/>
      <c r="G292" s="563"/>
      <c r="H292" s="563"/>
      <c r="I292" s="563"/>
      <c r="J292" s="563"/>
      <c r="K292" s="563"/>
      <c r="L292" s="563"/>
      <c r="M292" s="563"/>
      <c r="N292" s="563"/>
      <c r="O292" s="563"/>
      <c r="P292" s="563"/>
      <c r="Q292" s="563"/>
      <c r="R292" s="563"/>
    </row>
    <row r="293" spans="1:18">
      <c r="A293" s="323"/>
    </row>
  </sheetData>
  <mergeCells count="13">
    <mergeCell ref="A292:R292"/>
    <mergeCell ref="A282:X282"/>
    <mergeCell ref="A284:X284"/>
    <mergeCell ref="A270:E270"/>
    <mergeCell ref="A3:U3"/>
    <mergeCell ref="A285:X285"/>
    <mergeCell ref="A286:X286"/>
    <mergeCell ref="A288:X288"/>
    <mergeCell ref="A290:Q290"/>
    <mergeCell ref="A291:Q291"/>
    <mergeCell ref="G4:I4"/>
    <mergeCell ref="M4:N4"/>
    <mergeCell ref="O4:P4"/>
  </mergeCells>
  <pageMargins left="0.25" right="0.25" top="0.75" bottom="0.75" header="0.3" footer="0.3"/>
  <pageSetup paperSize="9" scale="36" fitToHeight="0" orientation="portrait" verticalDpi="0" r:id="rId1"/>
  <headerFooter>
    <oddFooter>&amp;C&amp;Pno&amp;N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93"/>
  <sheetViews>
    <sheetView zoomScale="60" zoomScaleNormal="60" workbookViewId="0">
      <pane ySplit="1" topLeftCell="A119" activePane="bottomLeft" state="frozen"/>
      <selection pane="bottomLeft" activeCell="AE159" sqref="AE159"/>
    </sheetView>
  </sheetViews>
  <sheetFormatPr defaultRowHeight="17.25"/>
  <cols>
    <col min="1" max="1" width="13" style="9" customWidth="1"/>
    <col min="2" max="2" width="6.140625" style="9" customWidth="1"/>
    <col min="3" max="3" width="40" style="53" customWidth="1"/>
    <col min="4" max="4" width="10.140625" style="9" customWidth="1"/>
    <col min="5" max="6" width="13.7109375" style="9" customWidth="1"/>
    <col min="7" max="7" width="24" style="9" customWidth="1"/>
    <col min="8" max="8" width="25.28515625" style="9" hidden="1" customWidth="1"/>
    <col min="9" max="9" width="18.140625" style="9" customWidth="1"/>
    <col min="10" max="10" width="18.140625" style="9" hidden="1" customWidth="1"/>
    <col min="11" max="11" width="24.5703125" style="9" hidden="1" customWidth="1"/>
    <col min="12" max="12" width="18.42578125" style="9" hidden="1" customWidth="1"/>
    <col min="13" max="13" width="20.5703125" style="8" customWidth="1"/>
    <col min="14" max="14" width="16.7109375" style="9" customWidth="1"/>
    <col min="15" max="15" width="20.28515625" style="8" customWidth="1"/>
    <col min="16" max="16" width="16.140625" style="9" customWidth="1"/>
    <col min="17" max="17" width="23" hidden="1" customWidth="1"/>
    <col min="18" max="18" width="21.5703125" hidden="1" customWidth="1"/>
    <col min="19" max="20" width="20.7109375" hidden="1" customWidth="1"/>
    <col min="21" max="21" width="23.42578125" customWidth="1"/>
    <col min="22" max="22" width="19.42578125" customWidth="1"/>
  </cols>
  <sheetData>
    <row r="1" spans="1:24" ht="15">
      <c r="A1"/>
      <c r="B1"/>
      <c r="C1"/>
      <c r="D1"/>
      <c r="E1"/>
      <c r="F1"/>
      <c r="G1"/>
      <c r="H1"/>
      <c r="I1"/>
      <c r="J1"/>
      <c r="K1"/>
      <c r="L1"/>
      <c r="M1"/>
      <c r="N1"/>
      <c r="O1"/>
      <c r="P1"/>
    </row>
    <row r="2" spans="1:24" ht="15">
      <c r="A2"/>
      <c r="B2"/>
      <c r="C2"/>
      <c r="D2"/>
      <c r="E2"/>
      <c r="F2"/>
      <c r="G2"/>
      <c r="H2"/>
      <c r="I2"/>
      <c r="J2"/>
      <c r="K2"/>
      <c r="L2"/>
      <c r="M2"/>
      <c r="N2"/>
      <c r="O2"/>
      <c r="P2"/>
    </row>
    <row r="3" spans="1:24" ht="25.5">
      <c r="A3" s="580" t="s">
        <v>673</v>
      </c>
      <c r="B3" s="580"/>
      <c r="C3" s="580"/>
      <c r="D3" s="580"/>
      <c r="E3" s="580"/>
      <c r="F3" s="580"/>
      <c r="G3" s="580"/>
      <c r="H3" s="580"/>
      <c r="I3" s="580"/>
      <c r="J3" s="580"/>
      <c r="K3" s="580"/>
      <c r="L3" s="580"/>
      <c r="M3" s="580"/>
      <c r="N3" s="580"/>
      <c r="O3" s="580"/>
      <c r="P3" s="580"/>
      <c r="Q3" s="580"/>
      <c r="R3" s="580"/>
      <c r="S3" s="580"/>
      <c r="T3" s="580"/>
      <c r="U3" s="581"/>
    </row>
    <row r="4" spans="1:24" ht="25.5">
      <c r="A4" s="325"/>
      <c r="B4" s="325"/>
      <c r="C4" s="325"/>
      <c r="D4" s="325"/>
      <c r="E4" s="325"/>
      <c r="F4" s="325"/>
      <c r="G4" s="583" t="s">
        <v>649</v>
      </c>
      <c r="H4" s="583"/>
      <c r="I4" s="583"/>
      <c r="J4" s="326"/>
      <c r="K4" s="326"/>
      <c r="L4" s="326"/>
      <c r="M4" s="583" t="s">
        <v>650</v>
      </c>
      <c r="N4" s="583"/>
      <c r="O4" s="583" t="s">
        <v>651</v>
      </c>
      <c r="P4" s="583"/>
      <c r="Q4" s="325"/>
      <c r="R4" s="325"/>
      <c r="S4" s="325"/>
      <c r="T4" s="325"/>
      <c r="U4" s="326"/>
      <c r="V4" s="190"/>
    </row>
    <row r="5" spans="1:24" ht="148.5">
      <c r="A5" s="3" t="s">
        <v>80</v>
      </c>
      <c r="B5" s="3"/>
      <c r="C5" s="3" t="s">
        <v>81</v>
      </c>
      <c r="D5" s="1" t="s">
        <v>82</v>
      </c>
      <c r="E5" s="1" t="s">
        <v>306</v>
      </c>
      <c r="F5" s="1" t="s">
        <v>627</v>
      </c>
      <c r="G5" s="1" t="s">
        <v>655</v>
      </c>
      <c r="H5" s="2" t="s">
        <v>634</v>
      </c>
      <c r="I5" s="2" t="s">
        <v>656</v>
      </c>
      <c r="J5" s="2" t="s">
        <v>635</v>
      </c>
      <c r="K5" s="206" t="s">
        <v>636</v>
      </c>
      <c r="L5" s="2" t="s">
        <v>633</v>
      </c>
      <c r="M5" s="2" t="s">
        <v>657</v>
      </c>
      <c r="N5" s="2" t="s">
        <v>652</v>
      </c>
      <c r="O5" s="2" t="s">
        <v>658</v>
      </c>
      <c r="P5" s="2" t="s">
        <v>659</v>
      </c>
      <c r="Q5" s="206" t="s">
        <v>592</v>
      </c>
      <c r="R5" s="70" t="s">
        <v>593</v>
      </c>
      <c r="S5" s="206" t="s">
        <v>594</v>
      </c>
      <c r="T5" s="327" t="s">
        <v>599</v>
      </c>
      <c r="U5" s="2" t="s">
        <v>660</v>
      </c>
      <c r="V5" s="2" t="s">
        <v>661</v>
      </c>
    </row>
    <row r="6" spans="1:24" ht="16.5">
      <c r="A6" s="1">
        <v>1</v>
      </c>
      <c r="B6" s="1"/>
      <c r="C6" s="1">
        <v>2</v>
      </c>
      <c r="D6" s="1">
        <v>3</v>
      </c>
      <c r="E6" s="1">
        <v>4</v>
      </c>
      <c r="F6" s="1">
        <v>5</v>
      </c>
      <c r="G6" s="1">
        <v>6</v>
      </c>
      <c r="H6" s="1" t="s">
        <v>366</v>
      </c>
      <c r="I6" s="1">
        <v>7</v>
      </c>
      <c r="J6" s="1" t="s">
        <v>365</v>
      </c>
      <c r="K6" s="207" t="s">
        <v>598</v>
      </c>
      <c r="L6" s="86" t="s">
        <v>576</v>
      </c>
      <c r="M6" s="1">
        <v>8</v>
      </c>
      <c r="N6" s="1" t="s">
        <v>653</v>
      </c>
      <c r="O6" s="209">
        <v>9</v>
      </c>
      <c r="P6" s="1" t="s">
        <v>654</v>
      </c>
      <c r="Q6" s="207" t="s">
        <v>595</v>
      </c>
      <c r="R6" s="205" t="s">
        <v>597</v>
      </c>
      <c r="S6" s="219" t="s">
        <v>596</v>
      </c>
      <c r="T6" s="219" t="s">
        <v>600</v>
      </c>
      <c r="U6" s="1">
        <v>10</v>
      </c>
      <c r="V6" s="1" t="s">
        <v>630</v>
      </c>
    </row>
    <row r="7" spans="1:24" ht="16.5" hidden="1">
      <c r="A7" s="1"/>
      <c r="B7" s="1"/>
      <c r="C7" s="1"/>
      <c r="D7" s="1"/>
      <c r="E7" s="1"/>
      <c r="F7" s="1"/>
      <c r="G7" s="1"/>
      <c r="H7" s="1"/>
      <c r="I7" s="1"/>
      <c r="J7" s="1"/>
      <c r="K7" s="207"/>
      <c r="L7" s="86"/>
      <c r="M7" s="1"/>
      <c r="N7" s="1"/>
      <c r="O7" s="209"/>
      <c r="P7" s="1"/>
      <c r="Q7" s="329"/>
      <c r="R7" s="330"/>
      <c r="S7" s="219"/>
      <c r="T7" s="219"/>
      <c r="U7" s="1"/>
      <c r="V7" s="1"/>
    </row>
    <row r="8" spans="1:24" ht="16.5">
      <c r="A8" s="5"/>
      <c r="B8" s="5"/>
      <c r="C8" s="333" t="s">
        <v>88</v>
      </c>
      <c r="D8" s="5"/>
      <c r="E8" s="5"/>
      <c r="F8" s="5"/>
      <c r="G8" s="11" t="e">
        <f>#REF!</f>
        <v>#REF!</v>
      </c>
      <c r="H8" s="348"/>
      <c r="I8" s="11" t="e">
        <f>#REF!</f>
        <v>#REF!</v>
      </c>
      <c r="J8" s="348"/>
      <c r="K8" s="348"/>
      <c r="L8" s="349"/>
      <c r="M8" s="11" t="e">
        <f>#REF!</f>
        <v>#REF!</v>
      </c>
      <c r="N8" s="334" t="e">
        <f>M8/G8</f>
        <v>#REF!</v>
      </c>
      <c r="O8" s="335" t="e">
        <f>#REF!</f>
        <v>#REF!</v>
      </c>
      <c r="P8" s="334" t="e">
        <f>O8/G8</f>
        <v>#REF!</v>
      </c>
      <c r="Q8" s="350"/>
      <c r="R8" s="350"/>
      <c r="S8" s="351"/>
      <c r="T8" s="351"/>
      <c r="U8" s="11" t="e">
        <f>#REF!</f>
        <v>#REF!</v>
      </c>
      <c r="V8" s="11" t="e">
        <f>O8-U8</f>
        <v>#REF!</v>
      </c>
      <c r="X8" s="359"/>
    </row>
    <row r="9" spans="1:24" ht="16.5">
      <c r="A9" s="5"/>
      <c r="B9" s="5"/>
      <c r="C9" s="4"/>
      <c r="D9" s="5"/>
      <c r="E9" s="5"/>
      <c r="F9" s="5"/>
      <c r="G9" s="5"/>
      <c r="H9" s="348"/>
      <c r="I9" s="11"/>
      <c r="J9" s="348"/>
      <c r="K9" s="348"/>
      <c r="L9" s="349"/>
      <c r="M9" s="11"/>
      <c r="N9" s="334"/>
      <c r="O9" s="335"/>
      <c r="P9" s="334"/>
      <c r="Q9" s="350"/>
      <c r="R9" s="350"/>
      <c r="S9" s="351"/>
      <c r="T9" s="351"/>
      <c r="U9" s="11"/>
      <c r="V9" s="11"/>
      <c r="X9" s="359"/>
    </row>
    <row r="10" spans="1:24" ht="16.5">
      <c r="A10" s="5"/>
      <c r="B10" s="5"/>
      <c r="C10" s="333" t="s">
        <v>336</v>
      </c>
      <c r="D10" s="5"/>
      <c r="E10" s="5"/>
      <c r="F10" s="5"/>
      <c r="G10" s="11" t="e">
        <f>#REF!</f>
        <v>#REF!</v>
      </c>
      <c r="H10" s="348"/>
      <c r="I10" s="11" t="e">
        <f>#REF!</f>
        <v>#REF!</v>
      </c>
      <c r="J10" s="348"/>
      <c r="K10" s="348"/>
      <c r="L10" s="349"/>
      <c r="M10" s="11" t="e">
        <f>#REF!</f>
        <v>#REF!</v>
      </c>
      <c r="N10" s="334" t="e">
        <f t="shared" ref="N10:N18" si="0">M10/G10</f>
        <v>#REF!</v>
      </c>
      <c r="O10" s="335" t="e">
        <f>#REF!</f>
        <v>#REF!</v>
      </c>
      <c r="P10" s="334" t="e">
        <f t="shared" ref="P10:P18" si="1">O10/G10</f>
        <v>#REF!</v>
      </c>
      <c r="Q10" s="350"/>
      <c r="R10" s="350"/>
      <c r="S10" s="351"/>
      <c r="T10" s="351"/>
      <c r="U10" s="11" t="e">
        <f>#REF!</f>
        <v>#REF!</v>
      </c>
      <c r="V10" s="11" t="e">
        <f>O10-U10</f>
        <v>#REF!</v>
      </c>
      <c r="X10" s="359"/>
    </row>
    <row r="11" spans="1:24" ht="16.5">
      <c r="A11" s="5"/>
      <c r="B11" s="5"/>
      <c r="C11" s="333" t="s">
        <v>89</v>
      </c>
      <c r="D11" s="5"/>
      <c r="E11" s="5"/>
      <c r="F11" s="5"/>
      <c r="G11" s="11" t="e">
        <f>#REF!</f>
        <v>#REF!</v>
      </c>
      <c r="H11" s="348"/>
      <c r="I11" s="11" t="e">
        <f>#REF!</f>
        <v>#REF!</v>
      </c>
      <c r="J11" s="348"/>
      <c r="K11" s="348"/>
      <c r="L11" s="349"/>
      <c r="M11" s="11" t="e">
        <f>#REF!</f>
        <v>#REF!</v>
      </c>
      <c r="N11" s="334" t="e">
        <f t="shared" si="0"/>
        <v>#REF!</v>
      </c>
      <c r="O11" s="335" t="e">
        <f>#REF!</f>
        <v>#REF!</v>
      </c>
      <c r="P11" s="334" t="e">
        <f t="shared" si="1"/>
        <v>#REF!</v>
      </c>
      <c r="Q11" s="350"/>
      <c r="R11" s="350"/>
      <c r="S11" s="351"/>
      <c r="T11" s="351"/>
      <c r="U11" s="11" t="e">
        <f>#REF!</f>
        <v>#REF!</v>
      </c>
      <c r="V11" s="11" t="e">
        <f t="shared" ref="V11:V18" si="2">O11-U11</f>
        <v>#REF!</v>
      </c>
      <c r="X11" s="359"/>
    </row>
    <row r="12" spans="1:24" ht="16.5">
      <c r="A12" s="5"/>
      <c r="B12" s="5"/>
      <c r="C12" s="333" t="s">
        <v>90</v>
      </c>
      <c r="D12" s="5"/>
      <c r="E12" s="5"/>
      <c r="F12" s="5"/>
      <c r="G12" s="11" t="e">
        <f>#REF!</f>
        <v>#REF!</v>
      </c>
      <c r="H12" s="348"/>
      <c r="I12" s="11" t="e">
        <f>#REF!</f>
        <v>#REF!</v>
      </c>
      <c r="J12" s="348"/>
      <c r="K12" s="348"/>
      <c r="L12" s="349"/>
      <c r="M12" s="11" t="e">
        <f>#REF!</f>
        <v>#REF!</v>
      </c>
      <c r="N12" s="334" t="e">
        <f t="shared" si="0"/>
        <v>#REF!</v>
      </c>
      <c r="O12" s="335" t="e">
        <f>#REF!</f>
        <v>#REF!</v>
      </c>
      <c r="P12" s="334" t="e">
        <f t="shared" si="1"/>
        <v>#REF!</v>
      </c>
      <c r="Q12" s="350"/>
      <c r="R12" s="350"/>
      <c r="S12" s="351"/>
      <c r="T12" s="351"/>
      <c r="U12" s="11" t="e">
        <f>#REF!</f>
        <v>#REF!</v>
      </c>
      <c r="V12" s="11" t="e">
        <f t="shared" si="2"/>
        <v>#REF!</v>
      </c>
      <c r="X12" s="359"/>
    </row>
    <row r="13" spans="1:24" ht="16.5">
      <c r="A13" s="5"/>
      <c r="B13" s="5"/>
      <c r="C13" s="4"/>
      <c r="D13" s="5"/>
      <c r="E13" s="5"/>
      <c r="F13" s="5"/>
      <c r="G13" s="11"/>
      <c r="H13" s="348"/>
      <c r="I13" s="11"/>
      <c r="J13" s="348"/>
      <c r="K13" s="348"/>
      <c r="L13" s="349"/>
      <c r="M13" s="11"/>
      <c r="N13" s="334"/>
      <c r="O13" s="335"/>
      <c r="P13" s="334"/>
      <c r="Q13" s="350"/>
      <c r="R13" s="350"/>
      <c r="S13" s="351"/>
      <c r="T13" s="351"/>
      <c r="U13" s="11"/>
      <c r="V13" s="11"/>
      <c r="X13" s="359"/>
    </row>
    <row r="14" spans="1:24" ht="18.75">
      <c r="A14" s="5"/>
      <c r="B14" s="5"/>
      <c r="C14" s="336" t="s">
        <v>337</v>
      </c>
      <c r="D14" s="5"/>
      <c r="E14" s="5"/>
      <c r="F14" s="5"/>
      <c r="G14" s="11" t="e">
        <f>#REF!</f>
        <v>#REF!</v>
      </c>
      <c r="H14" s="348"/>
      <c r="I14" s="11" t="e">
        <f>#REF!</f>
        <v>#REF!</v>
      </c>
      <c r="J14" s="348"/>
      <c r="K14" s="348"/>
      <c r="L14" s="349"/>
      <c r="M14" s="11" t="e">
        <f>#REF!</f>
        <v>#REF!</v>
      </c>
      <c r="N14" s="334" t="e">
        <f t="shared" si="0"/>
        <v>#REF!</v>
      </c>
      <c r="O14" s="335" t="e">
        <f>#REF!</f>
        <v>#REF!</v>
      </c>
      <c r="P14" s="334" t="e">
        <f t="shared" si="1"/>
        <v>#REF!</v>
      </c>
      <c r="Q14" s="350"/>
      <c r="R14" s="350"/>
      <c r="S14" s="351"/>
      <c r="T14" s="351"/>
      <c r="U14" s="11" t="e">
        <f>#REF!</f>
        <v>#REF!</v>
      </c>
      <c r="V14" s="11" t="e">
        <f t="shared" si="2"/>
        <v>#REF!</v>
      </c>
      <c r="X14" s="359"/>
    </row>
    <row r="15" spans="1:24" ht="18.75">
      <c r="A15" s="5"/>
      <c r="B15" s="5"/>
      <c r="C15" s="336" t="s">
        <v>275</v>
      </c>
      <c r="D15" s="5"/>
      <c r="E15" s="5"/>
      <c r="F15" s="5"/>
      <c r="G15" s="11" t="e">
        <f>#REF!</f>
        <v>#REF!</v>
      </c>
      <c r="H15" s="348"/>
      <c r="I15" s="11" t="e">
        <f>#REF!</f>
        <v>#REF!</v>
      </c>
      <c r="J15" s="348"/>
      <c r="K15" s="348"/>
      <c r="L15" s="349"/>
      <c r="M15" s="11" t="e">
        <f>#REF!</f>
        <v>#REF!</v>
      </c>
      <c r="N15" s="334" t="e">
        <f t="shared" si="0"/>
        <v>#REF!</v>
      </c>
      <c r="O15" s="335" t="e">
        <f>#REF!</f>
        <v>#REF!</v>
      </c>
      <c r="P15" s="334" t="e">
        <f t="shared" si="1"/>
        <v>#REF!</v>
      </c>
      <c r="Q15" s="350"/>
      <c r="R15" s="350"/>
      <c r="S15" s="351"/>
      <c r="T15" s="351"/>
      <c r="U15" s="11" t="e">
        <f>#REF!</f>
        <v>#REF!</v>
      </c>
      <c r="V15" s="11" t="e">
        <f t="shared" si="2"/>
        <v>#REF!</v>
      </c>
      <c r="X15" s="359"/>
    </row>
    <row r="16" spans="1:24" ht="18.75">
      <c r="A16" s="5"/>
      <c r="B16" s="5"/>
      <c r="C16" s="336" t="s">
        <v>91</v>
      </c>
      <c r="D16" s="5"/>
      <c r="E16" s="5"/>
      <c r="F16" s="5"/>
      <c r="G16" s="11" t="e">
        <f>#REF!</f>
        <v>#REF!</v>
      </c>
      <c r="H16" s="348"/>
      <c r="I16" s="11" t="e">
        <f>#REF!</f>
        <v>#REF!</v>
      </c>
      <c r="J16" s="348"/>
      <c r="K16" s="348"/>
      <c r="L16" s="349"/>
      <c r="M16" s="11" t="e">
        <f>#REF!</f>
        <v>#REF!</v>
      </c>
      <c r="N16" s="334" t="e">
        <f t="shared" si="0"/>
        <v>#REF!</v>
      </c>
      <c r="O16" s="335" t="e">
        <f>#REF!</f>
        <v>#REF!</v>
      </c>
      <c r="P16" s="334" t="e">
        <f t="shared" si="1"/>
        <v>#REF!</v>
      </c>
      <c r="Q16" s="350"/>
      <c r="R16" s="350"/>
      <c r="S16" s="351"/>
      <c r="T16" s="351"/>
      <c r="U16" s="11" t="e">
        <f>#REF!</f>
        <v>#REF!</v>
      </c>
      <c r="V16" s="11" t="e">
        <f t="shared" si="2"/>
        <v>#REF!</v>
      </c>
      <c r="X16" s="359"/>
    </row>
    <row r="17" spans="1:24">
      <c r="A17" s="5"/>
      <c r="B17" s="5"/>
      <c r="C17" s="337" t="s">
        <v>621</v>
      </c>
      <c r="D17" s="5"/>
      <c r="E17" s="5"/>
      <c r="F17" s="5"/>
      <c r="G17" s="338" t="e">
        <f>#REF!</f>
        <v>#REF!</v>
      </c>
      <c r="H17" s="352"/>
      <c r="I17" s="338" t="e">
        <f>#REF!</f>
        <v>#REF!</v>
      </c>
      <c r="J17" s="352"/>
      <c r="K17" s="352"/>
      <c r="L17" s="353"/>
      <c r="M17" s="338" t="e">
        <f>#REF!</f>
        <v>#REF!</v>
      </c>
      <c r="N17" s="339" t="e">
        <f t="shared" si="0"/>
        <v>#REF!</v>
      </c>
      <c r="O17" s="340" t="e">
        <f>#REF!</f>
        <v>#REF!</v>
      </c>
      <c r="P17" s="339" t="e">
        <f t="shared" si="1"/>
        <v>#REF!</v>
      </c>
      <c r="Q17" s="354"/>
      <c r="R17" s="354"/>
      <c r="S17" s="355"/>
      <c r="T17" s="355"/>
      <c r="U17" s="338" t="e">
        <f>#REF!</f>
        <v>#REF!</v>
      </c>
      <c r="V17" s="338" t="e">
        <f>O17-U17</f>
        <v>#REF!</v>
      </c>
      <c r="X17" s="359"/>
    </row>
    <row r="18" spans="1:24">
      <c r="A18" s="5"/>
      <c r="B18" s="5"/>
      <c r="C18" s="337" t="s">
        <v>622</v>
      </c>
      <c r="D18" s="5"/>
      <c r="E18" s="5"/>
      <c r="F18" s="5"/>
      <c r="G18" s="338" t="e">
        <f>#REF!</f>
        <v>#REF!</v>
      </c>
      <c r="H18" s="352"/>
      <c r="I18" s="338" t="e">
        <f>#REF!</f>
        <v>#REF!</v>
      </c>
      <c r="J18" s="352"/>
      <c r="K18" s="352"/>
      <c r="L18" s="353"/>
      <c r="M18" s="338" t="e">
        <f>#REF!</f>
        <v>#REF!</v>
      </c>
      <c r="N18" s="339" t="e">
        <f t="shared" si="0"/>
        <v>#REF!</v>
      </c>
      <c r="O18" s="340" t="e">
        <f>#REF!</f>
        <v>#REF!</v>
      </c>
      <c r="P18" s="339" t="e">
        <f t="shared" si="1"/>
        <v>#REF!</v>
      </c>
      <c r="Q18" s="354"/>
      <c r="R18" s="354"/>
      <c r="S18" s="355"/>
      <c r="T18" s="355"/>
      <c r="U18" s="338" t="e">
        <f>#REF!</f>
        <v>#REF!</v>
      </c>
      <c r="V18" s="338" t="e">
        <f t="shared" si="2"/>
        <v>#REF!</v>
      </c>
      <c r="X18" s="359"/>
    </row>
    <row r="19" spans="1:24" ht="19.5">
      <c r="A19" s="92"/>
      <c r="B19" s="92"/>
      <c r="C19" s="245"/>
      <c r="D19" s="82"/>
      <c r="E19" s="82"/>
      <c r="F19" s="82"/>
      <c r="G19" s="246"/>
      <c r="H19" s="246"/>
      <c r="I19" s="246"/>
      <c r="J19" s="246"/>
      <c r="K19" s="256"/>
      <c r="L19" s="247"/>
      <c r="M19" s="246"/>
      <c r="N19" s="247"/>
      <c r="O19" s="328"/>
      <c r="P19" s="247"/>
      <c r="Q19" s="257"/>
      <c r="R19" s="257"/>
      <c r="S19" s="257"/>
      <c r="T19" s="257"/>
      <c r="U19" s="246"/>
      <c r="V19" s="16"/>
    </row>
    <row r="20" spans="1:24" ht="124.5">
      <c r="A20" s="93" t="s">
        <v>477</v>
      </c>
      <c r="B20" s="93"/>
      <c r="C20" s="93" t="s">
        <v>580</v>
      </c>
      <c r="D20" s="94" t="s">
        <v>0</v>
      </c>
      <c r="E20" s="94" t="s">
        <v>1</v>
      </c>
      <c r="F20" s="94"/>
      <c r="G20" s="34">
        <f>G39+G66</f>
        <v>38642924</v>
      </c>
      <c r="H20" s="34">
        <f t="shared" ref="H20:L20" si="3">H39+H66</f>
        <v>38642924</v>
      </c>
      <c r="I20" s="34">
        <f t="shared" si="3"/>
        <v>17075889.350000001</v>
      </c>
      <c r="J20" s="34">
        <f t="shared" si="3"/>
        <v>14884242.699200001</v>
      </c>
      <c r="K20" s="34">
        <f t="shared" si="3"/>
        <v>53527166.699200004</v>
      </c>
      <c r="L20" s="34">
        <f t="shared" si="3"/>
        <v>2.8837967348363871</v>
      </c>
      <c r="M20" s="34">
        <f>M39+M66</f>
        <v>0</v>
      </c>
      <c r="N20" s="33">
        <f t="shared" ref="N20:N22" si="4">M20/H20</f>
        <v>0</v>
      </c>
      <c r="O20" s="34">
        <f>O39+O66</f>
        <v>0</v>
      </c>
      <c r="P20" s="33">
        <f t="shared" ref="P20:P83" si="5">IFERROR(O20/H20,0)</f>
        <v>0</v>
      </c>
      <c r="Q20" s="210">
        <f>Q23+Q24+Q25+Q28+Q29+Q31+Q32+Q36+Q37+Q38+Q39+Q41+Q42+Q43+Q46+Q47+Q48+Q49+Q51+Q52+Q54+Q55+Q57+Q58+Q62+Q63+Q64+Q65+Q66+Q67+Q69+Q70+Q71+Q72+Q73+Q74+Q75+Q76+Q78+Q79+Q80+Q84+Q85+Q87+Q88+Q89+Q93+Q94+Q95+Q97+Q98+Q100+Q102+Q103+Q104+Q106+Q107+Q110</f>
        <v>227104969</v>
      </c>
      <c r="R20" s="210">
        <f t="shared" ref="R20:S20" si="6">R23+R24+R25+R28+R29+R31+R32+R36+R37+R38+R39+R41+R42+R43+R46+R47+R48+R49+R51+R52+R54+R55+R57+R58+R62+R63+R64+R65+R66+R67+R69+R70+R71+R72+R73+R74+R75+R76+R78+R79+R80+R84+R85+R87+R88+R89+R93+R94+R95+R97+R98+R100+R102+R103+R104+R106+R107+R110</f>
        <v>653422350.83718002</v>
      </c>
      <c r="S20" s="210">
        <f t="shared" si="6"/>
        <v>426317381.83717996</v>
      </c>
      <c r="T20" s="210">
        <f t="shared" ref="T20:T83" si="7">Q20+S20</f>
        <v>653422350.8371799</v>
      </c>
      <c r="U20" s="34" t="e">
        <f>U39+U66</f>
        <v>#REF!</v>
      </c>
      <c r="V20" s="34" t="e">
        <f>O20-U20</f>
        <v>#REF!</v>
      </c>
    </row>
    <row r="21" spans="1:24" ht="56.25" hidden="1">
      <c r="A21" s="88" t="s">
        <v>2</v>
      </c>
      <c r="B21" s="89"/>
      <c r="C21" s="90" t="s">
        <v>92</v>
      </c>
      <c r="D21" s="91" t="s">
        <v>0</v>
      </c>
      <c r="E21" s="91"/>
      <c r="F21" s="91"/>
      <c r="G21" s="24">
        <f>G22+G26</f>
        <v>116855553</v>
      </c>
      <c r="H21" s="24">
        <f t="shared" ref="H21:M21" si="8">H22+H26</f>
        <v>116855553</v>
      </c>
      <c r="I21" s="24">
        <f t="shared" si="8"/>
        <v>15300739.609999999</v>
      </c>
      <c r="J21" s="24">
        <v>13246903.83</v>
      </c>
      <c r="K21" s="208">
        <f t="shared" ref="K21:K84" si="9">H21+J21</f>
        <v>130102456.83</v>
      </c>
      <c r="L21" s="44">
        <f t="shared" ref="L21:L22" si="10">K21/H21</f>
        <v>1.1133613550226407</v>
      </c>
      <c r="M21" s="24">
        <f t="shared" si="8"/>
        <v>0</v>
      </c>
      <c r="N21" s="22">
        <f t="shared" si="4"/>
        <v>0</v>
      </c>
      <c r="O21" s="211">
        <f>O22+O26</f>
        <v>0</v>
      </c>
      <c r="P21" s="22">
        <f t="shared" si="5"/>
        <v>0</v>
      </c>
      <c r="Q21" s="223">
        <f>Q22+Q26</f>
        <v>61239376</v>
      </c>
      <c r="R21" s="211">
        <f>R22+R26</f>
        <v>130102456.83</v>
      </c>
      <c r="S21" s="225">
        <f>S22+S26</f>
        <v>68863080.829999998</v>
      </c>
      <c r="T21" s="208">
        <f t="shared" si="7"/>
        <v>130102456.83</v>
      </c>
      <c r="U21" s="221" t="e">
        <f>U22+U26</f>
        <v>#REF!</v>
      </c>
      <c r="V21" s="16" t="e">
        <f t="shared" ref="V21:V84" si="11">O21-U21</f>
        <v>#REF!</v>
      </c>
    </row>
    <row r="22" spans="1:24" ht="93.75" hidden="1">
      <c r="A22" s="88" t="s">
        <v>3</v>
      </c>
      <c r="B22" s="89"/>
      <c r="C22" s="90" t="s">
        <v>93</v>
      </c>
      <c r="D22" s="91" t="s">
        <v>0</v>
      </c>
      <c r="E22" s="91"/>
      <c r="F22" s="91"/>
      <c r="G22" s="24">
        <f>SUM(G23:G25)</f>
        <v>55616176.999999993</v>
      </c>
      <c r="H22" s="24">
        <f t="shared" ref="H22:M22" si="12">SUM(H23:H25)</f>
        <v>55616176.999999993</v>
      </c>
      <c r="I22" s="24">
        <f t="shared" si="12"/>
        <v>15300739.609999999</v>
      </c>
      <c r="J22" s="24">
        <v>13246903.83</v>
      </c>
      <c r="K22" s="208">
        <f t="shared" si="9"/>
        <v>68863080.829999998</v>
      </c>
      <c r="L22" s="44">
        <f t="shared" si="10"/>
        <v>1.2381843654949531</v>
      </c>
      <c r="M22" s="24">
        <f t="shared" si="12"/>
        <v>0</v>
      </c>
      <c r="N22" s="22">
        <f t="shared" si="4"/>
        <v>0</v>
      </c>
      <c r="O22" s="212">
        <f>SUM(O23:O25)</f>
        <v>0</v>
      </c>
      <c r="P22" s="23">
        <f t="shared" si="5"/>
        <v>0</v>
      </c>
      <c r="Q22" s="223">
        <f>SUM(Q23:Q25)</f>
        <v>0</v>
      </c>
      <c r="R22" s="212">
        <f>SUM(R23:R25)</f>
        <v>68863080.829999998</v>
      </c>
      <c r="S22" s="225">
        <f>SUM(S23:S25)</f>
        <v>68863080.829999998</v>
      </c>
      <c r="T22" s="208">
        <f t="shared" si="7"/>
        <v>68863080.829999998</v>
      </c>
      <c r="U22" s="222" t="e">
        <f>SUM(U23:U25)</f>
        <v>#REF!</v>
      </c>
      <c r="V22" s="16" t="e">
        <f t="shared" si="11"/>
        <v>#REF!</v>
      </c>
    </row>
    <row r="23" spans="1:24" ht="131.25" hidden="1">
      <c r="A23" s="95" t="s">
        <v>4</v>
      </c>
      <c r="B23" s="300"/>
      <c r="C23" s="96" t="s">
        <v>94</v>
      </c>
      <c r="D23" s="97" t="s">
        <v>0</v>
      </c>
      <c r="E23" s="97" t="s">
        <v>244</v>
      </c>
      <c r="F23" s="97"/>
      <c r="G23" s="48">
        <f>'Pa aktivitātēm'!G18</f>
        <v>0</v>
      </c>
      <c r="H23" s="48">
        <f>'Pa aktivitātēm'!I18</f>
        <v>0</v>
      </c>
      <c r="I23" s="48">
        <f>'Pa aktivitātēm'!J18</f>
        <v>0</v>
      </c>
      <c r="J23" s="48">
        <f>'Pa aktivitātēm'!K18</f>
        <v>0</v>
      </c>
      <c r="K23" s="208">
        <f t="shared" si="9"/>
        <v>0</v>
      </c>
      <c r="L23" s="81">
        <v>0</v>
      </c>
      <c r="M23" s="48">
        <f>'Pa aktivitātēm'!P18</f>
        <v>0</v>
      </c>
      <c r="N23" s="26">
        <v>0</v>
      </c>
      <c r="O23" s="213">
        <f>'Pa aktivitātēm'!U18</f>
        <v>0</v>
      </c>
      <c r="P23" s="25">
        <f t="shared" si="5"/>
        <v>0</v>
      </c>
      <c r="Q23" s="224">
        <f>H23-O23</f>
        <v>0</v>
      </c>
      <c r="R23" s="226">
        <f>K23-O23</f>
        <v>0</v>
      </c>
      <c r="S23" s="227">
        <f>R23-Q23</f>
        <v>0</v>
      </c>
      <c r="T23" s="208">
        <f>Q23+S23</f>
        <v>0</v>
      </c>
      <c r="U23" s="220" t="e">
        <f>Akt_apakšakt_pēcuzraudzība!#REF!</f>
        <v>#REF!</v>
      </c>
      <c r="V23" s="16" t="e">
        <f t="shared" si="11"/>
        <v>#REF!</v>
      </c>
    </row>
    <row r="24" spans="1:24" ht="56.25" hidden="1">
      <c r="A24" s="95" t="s">
        <v>442</v>
      </c>
      <c r="B24" s="300"/>
      <c r="C24" s="96" t="s">
        <v>95</v>
      </c>
      <c r="D24" s="97" t="s">
        <v>0</v>
      </c>
      <c r="E24" s="97" t="s">
        <v>244</v>
      </c>
      <c r="F24" s="97" t="str">
        <f>VLOOKUP(A24,'Pa aktivitātēm'!A18:F178,6,0)</f>
        <v>1 vai 2</v>
      </c>
      <c r="G24" s="48">
        <f>'Pa aktivitātēm'!G19</f>
        <v>55616176.999999993</v>
      </c>
      <c r="H24" s="48">
        <f>'Pa aktivitātēm'!I19</f>
        <v>55616176.999999993</v>
      </c>
      <c r="I24" s="48">
        <f>'Pa aktivitātēm'!J19</f>
        <v>15300739.609999999</v>
      </c>
      <c r="J24" s="48">
        <f>'Pa aktivitātēm'!K19</f>
        <v>13246903.83</v>
      </c>
      <c r="K24" s="208">
        <f t="shared" si="9"/>
        <v>68863080.829999998</v>
      </c>
      <c r="L24" s="81">
        <f>K24/H24</f>
        <v>1.2381843654949531</v>
      </c>
      <c r="M24" s="48">
        <f>'Pa aktivitātēm'!P19</f>
        <v>0</v>
      </c>
      <c r="N24" s="26">
        <f>M24/H24</f>
        <v>0</v>
      </c>
      <c r="O24" s="214">
        <f>'Pa aktivitātēm'!U19</f>
        <v>0</v>
      </c>
      <c r="P24" s="25">
        <f t="shared" si="5"/>
        <v>0</v>
      </c>
      <c r="Q24" s="224">
        <v>0</v>
      </c>
      <c r="R24" s="226">
        <f>K24-O24</f>
        <v>68863080.829999998</v>
      </c>
      <c r="S24" s="227">
        <f>R24-Q24</f>
        <v>68863080.829999998</v>
      </c>
      <c r="T24" s="208">
        <f>Q24+S24</f>
        <v>68863080.829999998</v>
      </c>
      <c r="U24" s="220" t="e">
        <f>Akt_apakšakt_pēcuzraudzība!#REF!</f>
        <v>#REF!</v>
      </c>
      <c r="V24" s="47" t="e">
        <f t="shared" si="11"/>
        <v>#REF!</v>
      </c>
    </row>
    <row r="25" spans="1:24" ht="75" hidden="1">
      <c r="A25" s="95" t="s">
        <v>6</v>
      </c>
      <c r="B25" s="300"/>
      <c r="C25" s="96" t="s">
        <v>96</v>
      </c>
      <c r="D25" s="97" t="s">
        <v>0</v>
      </c>
      <c r="E25" s="97" t="s">
        <v>244</v>
      </c>
      <c r="F25" s="97" t="e">
        <f>VLOOKUP(A25,'Pa aktivitātēm'!A19:F179,6,0)</f>
        <v>#N/A</v>
      </c>
      <c r="G25" s="48">
        <f>'Pa aktivitātēm'!G20</f>
        <v>0</v>
      </c>
      <c r="H25" s="48">
        <f>'Pa aktivitātēm'!I20</f>
        <v>0</v>
      </c>
      <c r="I25" s="48">
        <f>'Pa aktivitātēm'!J20</f>
        <v>0</v>
      </c>
      <c r="J25" s="48">
        <f>'Pa aktivitātēm'!K20</f>
        <v>0</v>
      </c>
      <c r="K25" s="208">
        <f t="shared" si="9"/>
        <v>0</v>
      </c>
      <c r="L25" s="81">
        <v>0</v>
      </c>
      <c r="M25" s="48">
        <f>'Pa aktivitātēm'!P20</f>
        <v>0</v>
      </c>
      <c r="N25" s="26">
        <v>0</v>
      </c>
      <c r="O25" s="214">
        <f>'Pa aktivitātēm'!U20</f>
        <v>0</v>
      </c>
      <c r="P25" s="25">
        <f t="shared" si="5"/>
        <v>0</v>
      </c>
      <c r="Q25" s="224">
        <f t="shared" ref="Q25:Q88" si="13">H25-O25</f>
        <v>0</v>
      </c>
      <c r="R25" s="226">
        <f>K25-O25</f>
        <v>0</v>
      </c>
      <c r="S25" s="227">
        <f t="shared" ref="S25:S88" si="14">R25-Q25</f>
        <v>0</v>
      </c>
      <c r="T25" s="208">
        <f>Q25+S25</f>
        <v>0</v>
      </c>
      <c r="U25" s="220" t="e">
        <f>Akt_apakšakt_pēcuzraudzība!#REF!</f>
        <v>#REF!</v>
      </c>
      <c r="V25" s="47" t="e">
        <f t="shared" si="11"/>
        <v>#REF!</v>
      </c>
    </row>
    <row r="26" spans="1:24" ht="75" hidden="1">
      <c r="A26" s="98" t="s">
        <v>7</v>
      </c>
      <c r="B26" s="301"/>
      <c r="C26" s="99" t="s">
        <v>97</v>
      </c>
      <c r="D26" s="100" t="s">
        <v>0</v>
      </c>
      <c r="E26" s="100" t="s">
        <v>244</v>
      </c>
      <c r="F26" s="97" t="e">
        <f>VLOOKUP(A26,'Pa aktivitātēm'!A20:F180,6,0)</f>
        <v>#N/A</v>
      </c>
      <c r="G26" s="27">
        <f>G27+G30</f>
        <v>61239376</v>
      </c>
      <c r="H26" s="27">
        <f t="shared" ref="H26:M26" si="15">H27+H30</f>
        <v>61239376</v>
      </c>
      <c r="I26" s="27">
        <f t="shared" si="15"/>
        <v>0</v>
      </c>
      <c r="J26" s="27">
        <f t="shared" si="15"/>
        <v>0</v>
      </c>
      <c r="K26" s="208">
        <f t="shared" si="9"/>
        <v>61239376</v>
      </c>
      <c r="L26" s="101">
        <f t="shared" ref="L26:L31" si="16">K26/H26</f>
        <v>1</v>
      </c>
      <c r="M26" s="27">
        <f t="shared" si="15"/>
        <v>0</v>
      </c>
      <c r="N26" s="22">
        <f t="shared" ref="N26:N31" si="17">M26/H26</f>
        <v>0</v>
      </c>
      <c r="O26" s="212">
        <f>O27+O30</f>
        <v>0</v>
      </c>
      <c r="P26" s="23">
        <f t="shared" si="5"/>
        <v>0</v>
      </c>
      <c r="Q26" s="224">
        <f t="shared" si="13"/>
        <v>61239376</v>
      </c>
      <c r="R26" s="212">
        <f>R27+R30</f>
        <v>61239376</v>
      </c>
      <c r="S26" s="227">
        <f t="shared" si="14"/>
        <v>0</v>
      </c>
      <c r="T26" s="208">
        <f t="shared" si="7"/>
        <v>61239376</v>
      </c>
      <c r="U26" s="222" t="e">
        <f>U27+U30</f>
        <v>#REF!</v>
      </c>
      <c r="V26" s="47" t="e">
        <f t="shared" si="11"/>
        <v>#REF!</v>
      </c>
    </row>
    <row r="27" spans="1:24" ht="75" hidden="1">
      <c r="A27" s="95" t="s">
        <v>485</v>
      </c>
      <c r="B27" s="300"/>
      <c r="C27" s="96" t="s">
        <v>486</v>
      </c>
      <c r="D27" s="97" t="s">
        <v>0</v>
      </c>
      <c r="E27" s="97" t="s">
        <v>244</v>
      </c>
      <c r="F27" s="97" t="e">
        <f>VLOOKUP(A27,'Pa aktivitātēm'!A21:F181,6,0)</f>
        <v>#N/A</v>
      </c>
      <c r="G27" s="48">
        <f>SUM(G28:G29)</f>
        <v>59814377</v>
      </c>
      <c r="H27" s="48">
        <f t="shared" ref="H27:M27" si="18">SUM(H28:H29)</f>
        <v>59814377</v>
      </c>
      <c r="I27" s="48">
        <f t="shared" si="18"/>
        <v>0</v>
      </c>
      <c r="J27" s="48">
        <f t="shared" si="18"/>
        <v>0</v>
      </c>
      <c r="K27" s="208">
        <f t="shared" si="9"/>
        <v>59814377</v>
      </c>
      <c r="L27" s="81">
        <f t="shared" si="16"/>
        <v>1</v>
      </c>
      <c r="M27" s="48">
        <f t="shared" si="18"/>
        <v>0</v>
      </c>
      <c r="N27" s="26">
        <f t="shared" si="17"/>
        <v>0</v>
      </c>
      <c r="O27" s="213">
        <f>SUM(O28:O29)</f>
        <v>0</v>
      </c>
      <c r="P27" s="25">
        <f t="shared" si="5"/>
        <v>0</v>
      </c>
      <c r="Q27" s="224">
        <f t="shared" si="13"/>
        <v>59814377</v>
      </c>
      <c r="R27" s="226">
        <f t="shared" ref="R27:R32" si="19">K27-O27</f>
        <v>59814377</v>
      </c>
      <c r="S27" s="227">
        <f t="shared" si="14"/>
        <v>0</v>
      </c>
      <c r="T27" s="208">
        <f t="shared" si="7"/>
        <v>59814377</v>
      </c>
      <c r="U27" s="220" t="e">
        <f>Akt_apakšakt_pēcuzraudzība!#REF!</f>
        <v>#REF!</v>
      </c>
      <c r="V27" s="47" t="e">
        <f t="shared" si="11"/>
        <v>#REF!</v>
      </c>
    </row>
    <row r="28" spans="1:24" ht="75" hidden="1">
      <c r="A28" s="95" t="s">
        <v>428</v>
      </c>
      <c r="B28" s="300"/>
      <c r="C28" s="96" t="s">
        <v>98</v>
      </c>
      <c r="D28" s="97" t="s">
        <v>0</v>
      </c>
      <c r="E28" s="97" t="s">
        <v>244</v>
      </c>
      <c r="F28" s="97">
        <f>VLOOKUP(A28,'Pa aktivitātēm'!A18:F178,6,0)</f>
        <v>0</v>
      </c>
      <c r="G28" s="28">
        <f>'Pa aktivitātēm'!G21</f>
        <v>10447581</v>
      </c>
      <c r="H28" s="28">
        <f>'Pa aktivitātēm'!I21</f>
        <v>10447581</v>
      </c>
      <c r="I28" s="28">
        <f>'Pa aktivitātēm'!J21</f>
        <v>0</v>
      </c>
      <c r="J28" s="28">
        <f>'Pa aktivitātēm'!K21</f>
        <v>0</v>
      </c>
      <c r="K28" s="208">
        <f t="shared" si="9"/>
        <v>10447581</v>
      </c>
      <c r="L28" s="81">
        <f t="shared" si="16"/>
        <v>1</v>
      </c>
      <c r="M28" s="28">
        <f>'Pa aktivitātēm'!P21</f>
        <v>0</v>
      </c>
      <c r="N28" s="26">
        <f t="shared" si="17"/>
        <v>0</v>
      </c>
      <c r="O28" s="213">
        <f>'Pa aktivitātēm'!U21</f>
        <v>0</v>
      </c>
      <c r="P28" s="25">
        <f t="shared" si="5"/>
        <v>0</v>
      </c>
      <c r="Q28" s="224">
        <f t="shared" si="13"/>
        <v>10447581</v>
      </c>
      <c r="R28" s="226">
        <f t="shared" si="19"/>
        <v>10447581</v>
      </c>
      <c r="S28" s="227">
        <f t="shared" si="14"/>
        <v>0</v>
      </c>
      <c r="T28" s="208">
        <f>Q28+S28</f>
        <v>10447581</v>
      </c>
      <c r="U28" s="220" t="e">
        <f>Akt_apakšakt_pēcuzraudzība!#REF!</f>
        <v>#REF!</v>
      </c>
      <c r="V28" s="47" t="e">
        <f t="shared" si="11"/>
        <v>#REF!</v>
      </c>
    </row>
    <row r="29" spans="1:24" ht="75" hidden="1">
      <c r="A29" s="95" t="s">
        <v>435</v>
      </c>
      <c r="B29" s="300"/>
      <c r="C29" s="96" t="s">
        <v>99</v>
      </c>
      <c r="D29" s="97" t="s">
        <v>0</v>
      </c>
      <c r="E29" s="97" t="s">
        <v>244</v>
      </c>
      <c r="F29" s="97">
        <f>VLOOKUP(A29,'Pa aktivitātēm'!A19:F179,6,0)</f>
        <v>0</v>
      </c>
      <c r="G29" s="28">
        <f>'Pa aktivitātēm'!G22</f>
        <v>49366796</v>
      </c>
      <c r="H29" s="28">
        <f>'Pa aktivitātēm'!I22</f>
        <v>49366796</v>
      </c>
      <c r="I29" s="28">
        <f>'Pa aktivitātēm'!J22</f>
        <v>0</v>
      </c>
      <c r="J29" s="28">
        <f>'Pa aktivitātēm'!K22</f>
        <v>0</v>
      </c>
      <c r="K29" s="208">
        <f t="shared" si="9"/>
        <v>49366796</v>
      </c>
      <c r="L29" s="81">
        <f t="shared" si="16"/>
        <v>1</v>
      </c>
      <c r="M29" s="28">
        <f>'Pa aktivitātēm'!P22</f>
        <v>0</v>
      </c>
      <c r="N29" s="26">
        <f t="shared" si="17"/>
        <v>0</v>
      </c>
      <c r="O29" s="213">
        <f>'Pa aktivitātēm'!U22</f>
        <v>0</v>
      </c>
      <c r="P29" s="25">
        <f t="shared" si="5"/>
        <v>0</v>
      </c>
      <c r="Q29" s="224">
        <f t="shared" si="13"/>
        <v>49366796</v>
      </c>
      <c r="R29" s="226">
        <f t="shared" si="19"/>
        <v>49366796</v>
      </c>
      <c r="S29" s="227">
        <f t="shared" si="14"/>
        <v>0</v>
      </c>
      <c r="T29" s="208">
        <f>Q29+S29</f>
        <v>49366796</v>
      </c>
      <c r="U29" s="220" t="e">
        <f>Akt_apakšakt_pēcuzraudzība!#REF!</f>
        <v>#REF!</v>
      </c>
      <c r="V29" s="47" t="e">
        <f t="shared" si="11"/>
        <v>#REF!</v>
      </c>
    </row>
    <row r="30" spans="1:24" ht="75" hidden="1">
      <c r="A30" s="95" t="s">
        <v>487</v>
      </c>
      <c r="B30" s="300"/>
      <c r="C30" s="96" t="s">
        <v>488</v>
      </c>
      <c r="D30" s="97" t="s">
        <v>0</v>
      </c>
      <c r="E30" s="97" t="s">
        <v>244</v>
      </c>
      <c r="F30" s="97" t="e">
        <f>VLOOKUP(A30,'Pa aktivitātēm'!A20:F180,6,0)</f>
        <v>#N/A</v>
      </c>
      <c r="G30" s="48">
        <f>SUM(G31:G32)</f>
        <v>1424999</v>
      </c>
      <c r="H30" s="48">
        <f t="shared" ref="H30:M30" si="20">SUM(H31:H32)</f>
        <v>1424999</v>
      </c>
      <c r="I30" s="48">
        <f t="shared" si="20"/>
        <v>0</v>
      </c>
      <c r="J30" s="48">
        <f t="shared" si="20"/>
        <v>0</v>
      </c>
      <c r="K30" s="208">
        <f t="shared" si="9"/>
        <v>1424999</v>
      </c>
      <c r="L30" s="81">
        <f t="shared" si="16"/>
        <v>1</v>
      </c>
      <c r="M30" s="48">
        <f t="shared" si="20"/>
        <v>0</v>
      </c>
      <c r="N30" s="26">
        <f t="shared" si="17"/>
        <v>0</v>
      </c>
      <c r="O30" s="214">
        <f>SUM(O31:O32)</f>
        <v>0</v>
      </c>
      <c r="P30" s="25">
        <f t="shared" si="5"/>
        <v>0</v>
      </c>
      <c r="Q30" s="224">
        <f t="shared" si="13"/>
        <v>1424999</v>
      </c>
      <c r="R30" s="226">
        <f t="shared" si="19"/>
        <v>1424999</v>
      </c>
      <c r="S30" s="227">
        <f t="shared" si="14"/>
        <v>0</v>
      </c>
      <c r="T30" s="208">
        <f t="shared" si="7"/>
        <v>1424999</v>
      </c>
      <c r="U30" s="220" t="e">
        <f>Akt_apakšakt_pēcuzraudzība!#REF!</f>
        <v>#REF!</v>
      </c>
      <c r="V30" s="47" t="e">
        <f t="shared" si="11"/>
        <v>#REF!</v>
      </c>
    </row>
    <row r="31" spans="1:24" ht="168.75" hidden="1">
      <c r="A31" s="95" t="s">
        <v>8</v>
      </c>
      <c r="B31" s="300"/>
      <c r="C31" s="96" t="s">
        <v>100</v>
      </c>
      <c r="D31" s="97" t="s">
        <v>0</v>
      </c>
      <c r="E31" s="97" t="s">
        <v>244</v>
      </c>
      <c r="F31" s="97">
        <f>VLOOKUP(A31,'Pa aktivitātēm'!A21:F181,6,0)</f>
        <v>0</v>
      </c>
      <c r="G31" s="28">
        <f>'Pa aktivitātēm'!G23</f>
        <v>1424999</v>
      </c>
      <c r="H31" s="28">
        <f>'Pa aktivitātēm'!I23</f>
        <v>1424999</v>
      </c>
      <c r="I31" s="28">
        <f>'Pa aktivitātēm'!J23</f>
        <v>0</v>
      </c>
      <c r="J31" s="28">
        <f>'Pa aktivitātēm'!K23</f>
        <v>0</v>
      </c>
      <c r="K31" s="208">
        <f t="shared" si="9"/>
        <v>1424999</v>
      </c>
      <c r="L31" s="81">
        <f t="shared" si="16"/>
        <v>1</v>
      </c>
      <c r="M31" s="28">
        <f>'Pa aktivitātēm'!P23</f>
        <v>0</v>
      </c>
      <c r="N31" s="26">
        <f t="shared" si="17"/>
        <v>0</v>
      </c>
      <c r="O31" s="213">
        <f>'Pa aktivitātēm'!U23</f>
        <v>0</v>
      </c>
      <c r="P31" s="25">
        <f t="shared" si="5"/>
        <v>0</v>
      </c>
      <c r="Q31" s="224">
        <f t="shared" si="13"/>
        <v>1424999</v>
      </c>
      <c r="R31" s="226">
        <f t="shared" si="19"/>
        <v>1424999</v>
      </c>
      <c r="S31" s="227">
        <f t="shared" si="14"/>
        <v>0</v>
      </c>
      <c r="T31" s="208">
        <f>Q31+S31</f>
        <v>1424999</v>
      </c>
      <c r="U31" s="220" t="e">
        <f>Akt_apakšakt_pēcuzraudzība!#REF!</f>
        <v>#REF!</v>
      </c>
      <c r="V31" s="47" t="e">
        <f>O31-U31</f>
        <v>#REF!</v>
      </c>
    </row>
    <row r="32" spans="1:24" ht="112.5" hidden="1">
      <c r="A32" s="95" t="s">
        <v>9</v>
      </c>
      <c r="B32" s="300"/>
      <c r="C32" s="96" t="s">
        <v>101</v>
      </c>
      <c r="D32" s="97" t="s">
        <v>0</v>
      </c>
      <c r="E32" s="97" t="s">
        <v>244</v>
      </c>
      <c r="F32" s="97" t="e">
        <f>VLOOKUP(A32,'Pa aktivitātēm'!A22:F182,6,0)</f>
        <v>#N/A</v>
      </c>
      <c r="G32" s="28">
        <f>'Pa aktivitātēm'!G24</f>
        <v>0</v>
      </c>
      <c r="H32" s="28">
        <f>'Pa aktivitātēm'!I24</f>
        <v>0</v>
      </c>
      <c r="I32" s="28">
        <f>'Pa aktivitātēm'!J24</f>
        <v>0</v>
      </c>
      <c r="J32" s="28">
        <f>'Pa aktivitātēm'!K24</f>
        <v>0</v>
      </c>
      <c r="K32" s="208">
        <f t="shared" si="9"/>
        <v>0</v>
      </c>
      <c r="L32" s="81">
        <v>0</v>
      </c>
      <c r="M32" s="28">
        <f>'Pa aktivitātēm'!P24</f>
        <v>0</v>
      </c>
      <c r="N32" s="26">
        <v>0</v>
      </c>
      <c r="O32" s="213">
        <f>'Pa aktivitātēm'!U24</f>
        <v>0</v>
      </c>
      <c r="P32" s="25">
        <f t="shared" si="5"/>
        <v>0</v>
      </c>
      <c r="Q32" s="224">
        <f t="shared" si="13"/>
        <v>0</v>
      </c>
      <c r="R32" s="226">
        <f t="shared" si="19"/>
        <v>0</v>
      </c>
      <c r="S32" s="227">
        <f t="shared" si="14"/>
        <v>0</v>
      </c>
      <c r="T32" s="208">
        <f>Q32+S32</f>
        <v>0</v>
      </c>
      <c r="U32" s="220" t="e">
        <f>Akt_apakšakt_pēcuzraudzība!#REF!</f>
        <v>#REF!</v>
      </c>
      <c r="V32" s="47" t="e">
        <f t="shared" si="11"/>
        <v>#REF!</v>
      </c>
    </row>
    <row r="33" spans="1:22" ht="56.25" hidden="1">
      <c r="A33" s="98" t="s">
        <v>10</v>
      </c>
      <c r="B33" s="301"/>
      <c r="C33" s="99" t="s">
        <v>102</v>
      </c>
      <c r="D33" s="100" t="s">
        <v>0</v>
      </c>
      <c r="E33" s="100" t="s">
        <v>1</v>
      </c>
      <c r="F33" s="97" t="e">
        <f>VLOOKUP(A33,'Pa aktivitātēm'!A23:F183,6,0)</f>
        <v>#N/A</v>
      </c>
      <c r="G33" s="27">
        <f>G34+G44</f>
        <v>127788577</v>
      </c>
      <c r="H33" s="27">
        <f t="shared" ref="H33:M33" si="21">H34+H44</f>
        <v>127788577</v>
      </c>
      <c r="I33" s="27">
        <f t="shared" si="21"/>
        <v>18218148.890000001</v>
      </c>
      <c r="J33" s="27">
        <f t="shared" si="21"/>
        <v>15901128.823277</v>
      </c>
      <c r="K33" s="208">
        <f t="shared" si="9"/>
        <v>143689705.823277</v>
      </c>
      <c r="L33" s="101">
        <f t="shared" ref="L33:L45" si="22">K33/H33</f>
        <v>1.1244331003331933</v>
      </c>
      <c r="M33" s="27">
        <f t="shared" si="21"/>
        <v>0</v>
      </c>
      <c r="N33" s="22">
        <f t="shared" ref="N33:N45" si="23">M33/H33</f>
        <v>0</v>
      </c>
      <c r="O33" s="212">
        <f>O34+O44</f>
        <v>0</v>
      </c>
      <c r="P33" s="23">
        <f t="shared" si="5"/>
        <v>0</v>
      </c>
      <c r="Q33" s="224">
        <f t="shared" si="13"/>
        <v>127788577</v>
      </c>
      <c r="R33" s="212">
        <f>R34+R44</f>
        <v>143689705.823277</v>
      </c>
      <c r="S33" s="227">
        <f t="shared" si="14"/>
        <v>15901128.823276997</v>
      </c>
      <c r="T33" s="208">
        <f t="shared" si="7"/>
        <v>143689705.823277</v>
      </c>
      <c r="U33" s="222" t="e">
        <f>U34+U44</f>
        <v>#REF!</v>
      </c>
      <c r="V33" s="47" t="e">
        <f t="shared" si="11"/>
        <v>#REF!</v>
      </c>
    </row>
    <row r="34" spans="1:22" ht="93.75" hidden="1">
      <c r="A34" s="95" t="s">
        <v>489</v>
      </c>
      <c r="B34" s="300"/>
      <c r="C34" s="96" t="s">
        <v>490</v>
      </c>
      <c r="D34" s="97" t="s">
        <v>0</v>
      </c>
      <c r="E34" s="97" t="s">
        <v>244</v>
      </c>
      <c r="F34" s="97" t="e">
        <f>VLOOKUP(A34,'Pa aktivitātēm'!A24:F184,6,0)</f>
        <v>#N/A</v>
      </c>
      <c r="G34" s="48">
        <f>G35+G40</f>
        <v>81307104</v>
      </c>
      <c r="H34" s="48">
        <f t="shared" ref="H34:M34" si="24">H35+H40</f>
        <v>81307104</v>
      </c>
      <c r="I34" s="48">
        <f t="shared" si="24"/>
        <v>15908980.189999999</v>
      </c>
      <c r="J34" s="48">
        <f t="shared" si="24"/>
        <v>13591960.123277001</v>
      </c>
      <c r="K34" s="208">
        <f t="shared" si="9"/>
        <v>94899064.123277009</v>
      </c>
      <c r="L34" s="81">
        <f t="shared" si="22"/>
        <v>1.1671681741767239</v>
      </c>
      <c r="M34" s="48">
        <f t="shared" si="24"/>
        <v>0</v>
      </c>
      <c r="N34" s="26">
        <f t="shared" si="23"/>
        <v>0</v>
      </c>
      <c r="O34" s="213">
        <f>O35+O40</f>
        <v>0</v>
      </c>
      <c r="P34" s="25">
        <f t="shared" si="5"/>
        <v>0</v>
      </c>
      <c r="Q34" s="224">
        <f t="shared" si="13"/>
        <v>81307104</v>
      </c>
      <c r="R34" s="226">
        <f t="shared" ref="R34:R43" si="25">K34-O34</f>
        <v>94899064.123277009</v>
      </c>
      <c r="S34" s="227">
        <f t="shared" si="14"/>
        <v>13591960.123277009</v>
      </c>
      <c r="T34" s="208">
        <f t="shared" si="7"/>
        <v>94899064.123277009</v>
      </c>
      <c r="U34" s="220" t="e">
        <f>Akt_apakšakt_pēcuzraudzība!#REF!</f>
        <v>#REF!</v>
      </c>
      <c r="V34" s="47" t="e">
        <f t="shared" si="11"/>
        <v>#REF!</v>
      </c>
    </row>
    <row r="35" spans="1:22" ht="150" hidden="1">
      <c r="A35" s="95" t="s">
        <v>491</v>
      </c>
      <c r="B35" s="300"/>
      <c r="C35" s="96" t="s">
        <v>492</v>
      </c>
      <c r="D35" s="97" t="s">
        <v>0</v>
      </c>
      <c r="E35" s="97" t="s">
        <v>244</v>
      </c>
      <c r="F35" s="97" t="e">
        <f>VLOOKUP(A35,'Pa aktivitātēm'!A25:F185,6,0)</f>
        <v>#N/A</v>
      </c>
      <c r="G35" s="48">
        <f>SUM(G36:G39)</f>
        <v>57614145</v>
      </c>
      <c r="H35" s="48">
        <f t="shared" ref="H35:M35" si="26">SUM(H36:H39)</f>
        <v>57614145</v>
      </c>
      <c r="I35" s="48">
        <f t="shared" si="26"/>
        <v>15908980.189999999</v>
      </c>
      <c r="J35" s="48">
        <f t="shared" si="26"/>
        <v>13591960.123277001</v>
      </c>
      <c r="K35" s="208">
        <f t="shared" si="9"/>
        <v>71206105.123277009</v>
      </c>
      <c r="L35" s="81">
        <f t="shared" si="22"/>
        <v>1.2359135959281702</v>
      </c>
      <c r="M35" s="48">
        <f t="shared" si="26"/>
        <v>0</v>
      </c>
      <c r="N35" s="26">
        <f t="shared" si="23"/>
        <v>0</v>
      </c>
      <c r="O35" s="214">
        <f>SUM(O36:O39)</f>
        <v>0</v>
      </c>
      <c r="P35" s="25">
        <f t="shared" si="5"/>
        <v>0</v>
      </c>
      <c r="Q35" s="224">
        <f t="shared" si="13"/>
        <v>57614145</v>
      </c>
      <c r="R35" s="226">
        <f t="shared" si="25"/>
        <v>71206105.123277009</v>
      </c>
      <c r="S35" s="227">
        <f t="shared" si="14"/>
        <v>13591960.123277009</v>
      </c>
      <c r="T35" s="208">
        <f t="shared" si="7"/>
        <v>71206105.123277009</v>
      </c>
      <c r="U35" s="220" t="e">
        <f>Akt_apakšakt_pēcuzraudzība!#REF!</f>
        <v>#REF!</v>
      </c>
      <c r="V35" s="47" t="e">
        <f t="shared" si="11"/>
        <v>#REF!</v>
      </c>
    </row>
    <row r="36" spans="1:22" ht="168.75" hidden="1">
      <c r="A36" s="95" t="s">
        <v>339</v>
      </c>
      <c r="B36" s="300"/>
      <c r="C36" s="96" t="s">
        <v>264</v>
      </c>
      <c r="D36" s="97" t="s">
        <v>0</v>
      </c>
      <c r="E36" s="97" t="s">
        <v>244</v>
      </c>
      <c r="F36" s="97">
        <f>VLOOKUP(A36,'Pa aktivitātēm'!A18:F178,6,0)</f>
        <v>0</v>
      </c>
      <c r="G36" s="28">
        <f>'Pa aktivitātēm'!G25</f>
        <v>3405530</v>
      </c>
      <c r="H36" s="28">
        <f>'Pa aktivitātēm'!I25</f>
        <v>3405530</v>
      </c>
      <c r="I36" s="28">
        <f>'Pa aktivitātēm'!J25</f>
        <v>0</v>
      </c>
      <c r="J36" s="28">
        <f>'Pa aktivitātēm'!K25</f>
        <v>0</v>
      </c>
      <c r="K36" s="208">
        <f t="shared" si="9"/>
        <v>3405530</v>
      </c>
      <c r="L36" s="81">
        <f t="shared" si="22"/>
        <v>1</v>
      </c>
      <c r="M36" s="28">
        <f>'Pa aktivitātēm'!P25</f>
        <v>0</v>
      </c>
      <c r="N36" s="26">
        <f t="shared" si="23"/>
        <v>0</v>
      </c>
      <c r="O36" s="213">
        <f>'Pa aktivitātēm'!U25</f>
        <v>0</v>
      </c>
      <c r="P36" s="25">
        <f t="shared" si="5"/>
        <v>0</v>
      </c>
      <c r="Q36" s="224">
        <f t="shared" si="13"/>
        <v>3405530</v>
      </c>
      <c r="R36" s="226">
        <f t="shared" si="25"/>
        <v>3405530</v>
      </c>
      <c r="S36" s="227">
        <f t="shared" si="14"/>
        <v>0</v>
      </c>
      <c r="T36" s="208">
        <f>Q36+S36</f>
        <v>3405530</v>
      </c>
      <c r="U36" s="220" t="e">
        <f>Akt_apakšakt_pēcuzraudzība!#REF!</f>
        <v>#REF!</v>
      </c>
      <c r="V36" s="47" t="e">
        <f t="shared" si="11"/>
        <v>#REF!</v>
      </c>
    </row>
    <row r="37" spans="1:22" ht="112.5" hidden="1">
      <c r="A37" s="95" t="s">
        <v>414</v>
      </c>
      <c r="B37" s="300"/>
      <c r="C37" s="96" t="s">
        <v>103</v>
      </c>
      <c r="D37" s="97" t="s">
        <v>0</v>
      </c>
      <c r="E37" s="97" t="s">
        <v>244</v>
      </c>
      <c r="F37" s="97">
        <f>VLOOKUP(A37,'Pa aktivitātēm'!A19:F179,6,0)</f>
        <v>0</v>
      </c>
      <c r="G37" s="28">
        <f>'Pa aktivitātēm'!G26</f>
        <v>7242636</v>
      </c>
      <c r="H37" s="28">
        <f>'Pa aktivitātēm'!I26</f>
        <v>7242636</v>
      </c>
      <c r="I37" s="28">
        <f>'Pa aktivitātēm'!J26</f>
        <v>0</v>
      </c>
      <c r="J37" s="28">
        <f>'Pa aktivitātēm'!K26</f>
        <v>0</v>
      </c>
      <c r="K37" s="208">
        <f t="shared" si="9"/>
        <v>7242636</v>
      </c>
      <c r="L37" s="81">
        <f t="shared" si="22"/>
        <v>1</v>
      </c>
      <c r="M37" s="28">
        <f>'Pa aktivitātēm'!P26</f>
        <v>0</v>
      </c>
      <c r="N37" s="31">
        <f t="shared" si="23"/>
        <v>0</v>
      </c>
      <c r="O37" s="213">
        <f>'Pa aktivitātēm'!U26</f>
        <v>0</v>
      </c>
      <c r="P37" s="30">
        <f t="shared" si="5"/>
        <v>0</v>
      </c>
      <c r="Q37" s="224">
        <f t="shared" si="13"/>
        <v>7242636</v>
      </c>
      <c r="R37" s="226">
        <f t="shared" si="25"/>
        <v>7242636</v>
      </c>
      <c r="S37" s="227">
        <f t="shared" si="14"/>
        <v>0</v>
      </c>
      <c r="T37" s="208">
        <f t="shared" si="7"/>
        <v>7242636</v>
      </c>
      <c r="U37" s="220" t="e">
        <f>Akt_apakšakt_pēcuzraudzība!#REF!</f>
        <v>#REF!</v>
      </c>
      <c r="V37" s="47" t="e">
        <f>O37-U37</f>
        <v>#REF!</v>
      </c>
    </row>
    <row r="38" spans="1:22" ht="150" hidden="1">
      <c r="A38" s="95" t="s">
        <v>443</v>
      </c>
      <c r="B38" s="300" t="s">
        <v>625</v>
      </c>
      <c r="C38" s="96" t="s">
        <v>104</v>
      </c>
      <c r="D38" s="97" t="s">
        <v>0</v>
      </c>
      <c r="E38" s="97" t="s">
        <v>244</v>
      </c>
      <c r="F38" s="97">
        <f>VLOOKUP(A38,'Pa aktivitātēm'!A20:F180,6,0)</f>
        <v>0</v>
      </c>
      <c r="G38" s="28">
        <f>'Pa aktivitātēm'!G27</f>
        <v>12591671</v>
      </c>
      <c r="H38" s="28">
        <f>'Pa aktivitātēm'!I27</f>
        <v>12591671</v>
      </c>
      <c r="I38" s="28">
        <f>'Pa aktivitātēm'!J27</f>
        <v>1030184.19</v>
      </c>
      <c r="J38" s="28">
        <f>'Pa aktivitātēm'!K27</f>
        <v>904810.77407699986</v>
      </c>
      <c r="K38" s="208">
        <f t="shared" si="9"/>
        <v>13496481.774077</v>
      </c>
      <c r="L38" s="81">
        <f t="shared" si="22"/>
        <v>1.0718578792343765</v>
      </c>
      <c r="M38" s="28">
        <f>'Pa aktivitātēm'!P27</f>
        <v>0</v>
      </c>
      <c r="N38" s="26">
        <f t="shared" si="23"/>
        <v>0</v>
      </c>
      <c r="O38" s="213">
        <f>'Pa aktivitātēm'!U27</f>
        <v>0</v>
      </c>
      <c r="P38" s="25">
        <f t="shared" si="5"/>
        <v>0</v>
      </c>
      <c r="Q38" s="224">
        <v>0</v>
      </c>
      <c r="R38" s="226">
        <f t="shared" si="25"/>
        <v>13496481.774077</v>
      </c>
      <c r="S38" s="227">
        <f t="shared" si="14"/>
        <v>13496481.774077</v>
      </c>
      <c r="T38" s="208">
        <f t="shared" si="7"/>
        <v>13496481.774077</v>
      </c>
      <c r="U38" s="220" t="e">
        <f>Akt_apakšakt_pēcuzraudzība!#REF!</f>
        <v>#REF!</v>
      </c>
      <c r="V38" s="47" t="e">
        <f t="shared" si="11"/>
        <v>#REF!</v>
      </c>
    </row>
    <row r="39" spans="1:22" ht="93.75">
      <c r="A39" s="95" t="s">
        <v>436</v>
      </c>
      <c r="B39" s="300"/>
      <c r="C39" s="96" t="s">
        <v>105</v>
      </c>
      <c r="D39" s="97" t="s">
        <v>0</v>
      </c>
      <c r="E39" s="97" t="s">
        <v>244</v>
      </c>
      <c r="F39" s="97">
        <f>VLOOKUP(A39,'Pa aktivitātēm'!A21:F181,6,0)</f>
        <v>0</v>
      </c>
      <c r="G39" s="28">
        <f>'Pa aktivitātēm'!G28</f>
        <v>34374308</v>
      </c>
      <c r="H39" s="28">
        <f>'Pa aktivitātēm'!I28</f>
        <v>34374308</v>
      </c>
      <c r="I39" s="28">
        <f>'Pa aktivitātēm'!J28</f>
        <v>14878796</v>
      </c>
      <c r="J39" s="28">
        <f>'Pa aktivitātēm'!K28</f>
        <v>12687149.349200001</v>
      </c>
      <c r="K39" s="208">
        <f t="shared" si="9"/>
        <v>47061457.349200003</v>
      </c>
      <c r="L39" s="81">
        <f t="shared" si="22"/>
        <v>1.3690881384201248</v>
      </c>
      <c r="M39" s="28">
        <f>'Pa aktivitātēm'!P28</f>
        <v>0</v>
      </c>
      <c r="N39" s="26">
        <f t="shared" si="23"/>
        <v>0</v>
      </c>
      <c r="O39" s="213">
        <f>'Pa aktivitātēm'!U28</f>
        <v>0</v>
      </c>
      <c r="P39" s="25">
        <f t="shared" si="5"/>
        <v>0</v>
      </c>
      <c r="Q39" s="224">
        <v>0</v>
      </c>
      <c r="R39" s="226">
        <f t="shared" si="25"/>
        <v>47061457.349200003</v>
      </c>
      <c r="S39" s="227">
        <f>R39-Q39</f>
        <v>47061457.349200003</v>
      </c>
      <c r="T39" s="208">
        <f t="shared" si="7"/>
        <v>47061457.349200003</v>
      </c>
      <c r="U39" s="220" t="e">
        <f>Akt_apakšakt_pēcuzraudzība!#REF!</f>
        <v>#REF!</v>
      </c>
      <c r="V39" s="47" t="e">
        <f t="shared" si="11"/>
        <v>#REF!</v>
      </c>
    </row>
    <row r="40" spans="1:22" ht="75" hidden="1">
      <c r="A40" s="95" t="s">
        <v>493</v>
      </c>
      <c r="B40" s="300"/>
      <c r="C40" s="96" t="s">
        <v>494</v>
      </c>
      <c r="D40" s="97" t="s">
        <v>0</v>
      </c>
      <c r="E40" s="97" t="s">
        <v>244</v>
      </c>
      <c r="F40" s="97" t="e">
        <f>VLOOKUP(A40,'Pa aktivitātēm'!A22:F182,6,0)</f>
        <v>#N/A</v>
      </c>
      <c r="G40" s="48">
        <f>SUM(G41:G43)</f>
        <v>23692959</v>
      </c>
      <c r="H40" s="48">
        <f t="shared" ref="H40:M40" si="27">SUM(H41:H43)</f>
        <v>23692959</v>
      </c>
      <c r="I40" s="48">
        <f t="shared" si="27"/>
        <v>0</v>
      </c>
      <c r="J40" s="48">
        <f t="shared" si="27"/>
        <v>0</v>
      </c>
      <c r="K40" s="208">
        <f t="shared" si="9"/>
        <v>23692959</v>
      </c>
      <c r="L40" s="81">
        <f t="shared" si="22"/>
        <v>1</v>
      </c>
      <c r="M40" s="48">
        <f t="shared" si="27"/>
        <v>0</v>
      </c>
      <c r="N40" s="26">
        <f t="shared" si="23"/>
        <v>0</v>
      </c>
      <c r="O40" s="213">
        <f>SUM(O41:O43)</f>
        <v>0</v>
      </c>
      <c r="P40" s="25">
        <f t="shared" si="5"/>
        <v>0</v>
      </c>
      <c r="Q40" s="224">
        <f t="shared" si="13"/>
        <v>23692959</v>
      </c>
      <c r="R40" s="226">
        <f t="shared" si="25"/>
        <v>23692959</v>
      </c>
      <c r="S40" s="227">
        <f t="shared" si="14"/>
        <v>0</v>
      </c>
      <c r="T40" s="208">
        <f t="shared" si="7"/>
        <v>23692959</v>
      </c>
      <c r="U40" s="220" t="e">
        <f>Akt_apakšakt_pēcuzraudzība!#REF!</f>
        <v>#REF!</v>
      </c>
      <c r="V40" s="47" t="e">
        <f t="shared" si="11"/>
        <v>#REF!</v>
      </c>
    </row>
    <row r="41" spans="1:22" ht="168.75" hidden="1">
      <c r="A41" s="95" t="s">
        <v>375</v>
      </c>
      <c r="B41" s="300"/>
      <c r="C41" s="96" t="s">
        <v>106</v>
      </c>
      <c r="D41" s="97" t="s">
        <v>0</v>
      </c>
      <c r="E41" s="97" t="s">
        <v>244</v>
      </c>
      <c r="F41" s="97">
        <f>VLOOKUP(A41,'Pa aktivitātēm'!A23:F183,6,0)</f>
        <v>0</v>
      </c>
      <c r="G41" s="28">
        <f>'Pa aktivitātēm'!G29</f>
        <v>5981418</v>
      </c>
      <c r="H41" s="28">
        <f>'Pa aktivitātēm'!I29</f>
        <v>5981418</v>
      </c>
      <c r="I41" s="28">
        <f>'Pa aktivitātēm'!J29</f>
        <v>0</v>
      </c>
      <c r="J41" s="28">
        <f>'Pa aktivitātēm'!K29</f>
        <v>0</v>
      </c>
      <c r="K41" s="208">
        <f t="shared" si="9"/>
        <v>5981418</v>
      </c>
      <c r="L41" s="81">
        <f t="shared" si="22"/>
        <v>1</v>
      </c>
      <c r="M41" s="28">
        <f>'Pa aktivitātēm'!P29</f>
        <v>0</v>
      </c>
      <c r="N41" s="26">
        <f t="shared" si="23"/>
        <v>0</v>
      </c>
      <c r="O41" s="213">
        <f>'Pa aktivitātēm'!U29</f>
        <v>0</v>
      </c>
      <c r="P41" s="25">
        <f t="shared" si="5"/>
        <v>0</v>
      </c>
      <c r="Q41" s="224">
        <f t="shared" si="13"/>
        <v>5981418</v>
      </c>
      <c r="R41" s="226">
        <f t="shared" si="25"/>
        <v>5981418</v>
      </c>
      <c r="S41" s="227">
        <f t="shared" si="14"/>
        <v>0</v>
      </c>
      <c r="T41" s="208">
        <f t="shared" si="7"/>
        <v>5981418</v>
      </c>
      <c r="U41" s="220" t="e">
        <f>Akt_apakšakt_pēcuzraudzība!#REF!</f>
        <v>#REF!</v>
      </c>
      <c r="V41" s="47" t="e">
        <f t="shared" si="11"/>
        <v>#REF!</v>
      </c>
    </row>
    <row r="42" spans="1:22" ht="150" hidden="1">
      <c r="A42" s="95" t="s">
        <v>373</v>
      </c>
      <c r="B42" s="300"/>
      <c r="C42" s="96" t="s">
        <v>107</v>
      </c>
      <c r="D42" s="97" t="s">
        <v>0</v>
      </c>
      <c r="E42" s="97" t="s">
        <v>244</v>
      </c>
      <c r="F42" s="97">
        <f>VLOOKUP(A42,'Pa aktivitātēm'!A24:F184,6,0)</f>
        <v>0</v>
      </c>
      <c r="G42" s="28">
        <f>'Pa aktivitātēm'!G30</f>
        <v>12966345</v>
      </c>
      <c r="H42" s="28">
        <f>'Pa aktivitātēm'!I30</f>
        <v>12966345</v>
      </c>
      <c r="I42" s="28">
        <f>'Pa aktivitātēm'!J30</f>
        <v>0</v>
      </c>
      <c r="J42" s="28">
        <f>'Pa aktivitātēm'!K30</f>
        <v>0</v>
      </c>
      <c r="K42" s="208">
        <f t="shared" si="9"/>
        <v>12966345</v>
      </c>
      <c r="L42" s="81">
        <f t="shared" si="22"/>
        <v>1</v>
      </c>
      <c r="M42" s="28">
        <f>'Pa aktivitātēm'!P30</f>
        <v>0</v>
      </c>
      <c r="N42" s="22">
        <f t="shared" si="23"/>
        <v>0</v>
      </c>
      <c r="O42" s="213">
        <f>'Pa aktivitātēm'!U30</f>
        <v>0</v>
      </c>
      <c r="P42" s="25">
        <f t="shared" si="5"/>
        <v>0</v>
      </c>
      <c r="Q42" s="224">
        <f t="shared" si="13"/>
        <v>12966345</v>
      </c>
      <c r="R42" s="226">
        <f t="shared" si="25"/>
        <v>12966345</v>
      </c>
      <c r="S42" s="227">
        <f t="shared" si="14"/>
        <v>0</v>
      </c>
      <c r="T42" s="208">
        <f t="shared" si="7"/>
        <v>12966345</v>
      </c>
      <c r="U42" s="220" t="e">
        <f>Akt_apakšakt_pēcuzraudzība!#REF!</f>
        <v>#REF!</v>
      </c>
      <c r="V42" s="47" t="e">
        <f t="shared" si="11"/>
        <v>#REF!</v>
      </c>
    </row>
    <row r="43" spans="1:22" ht="131.25" hidden="1">
      <c r="A43" s="95" t="s">
        <v>390</v>
      </c>
      <c r="B43" s="300"/>
      <c r="C43" s="96" t="s">
        <v>108</v>
      </c>
      <c r="D43" s="97" t="s">
        <v>0</v>
      </c>
      <c r="E43" s="97" t="s">
        <v>244</v>
      </c>
      <c r="F43" s="97">
        <f>VLOOKUP(A43,'Pa aktivitātēm'!A25:F185,6,0)</f>
        <v>0</v>
      </c>
      <c r="G43" s="28">
        <f>'Pa aktivitātēm'!G31</f>
        <v>4745196</v>
      </c>
      <c r="H43" s="28">
        <f>'Pa aktivitātēm'!I31</f>
        <v>4745196</v>
      </c>
      <c r="I43" s="28">
        <f>'Pa aktivitātēm'!J31</f>
        <v>0</v>
      </c>
      <c r="J43" s="28">
        <f>'Pa aktivitātēm'!K31</f>
        <v>0</v>
      </c>
      <c r="K43" s="208">
        <f t="shared" si="9"/>
        <v>4745196</v>
      </c>
      <c r="L43" s="81">
        <f t="shared" si="22"/>
        <v>1</v>
      </c>
      <c r="M43" s="28">
        <f>'Pa aktivitātēm'!P31</f>
        <v>0</v>
      </c>
      <c r="N43" s="22">
        <f t="shared" si="23"/>
        <v>0</v>
      </c>
      <c r="O43" s="213">
        <f>'Pa aktivitātēm'!U31</f>
        <v>0</v>
      </c>
      <c r="P43" s="25">
        <f t="shared" si="5"/>
        <v>0</v>
      </c>
      <c r="Q43" s="224">
        <f t="shared" si="13"/>
        <v>4745196</v>
      </c>
      <c r="R43" s="226">
        <f t="shared" si="25"/>
        <v>4745196</v>
      </c>
      <c r="S43" s="227">
        <f t="shared" si="14"/>
        <v>0</v>
      </c>
      <c r="T43" s="208">
        <f t="shared" si="7"/>
        <v>4745196</v>
      </c>
      <c r="U43" s="220" t="e">
        <f>Akt_apakšakt_pēcuzraudzība!#REF!</f>
        <v>#REF!</v>
      </c>
      <c r="V43" s="47" t="e">
        <f t="shared" si="11"/>
        <v>#REF!</v>
      </c>
    </row>
    <row r="44" spans="1:22" ht="206.25" hidden="1">
      <c r="A44" s="98" t="s">
        <v>495</v>
      </c>
      <c r="B44" s="301"/>
      <c r="C44" s="99" t="s">
        <v>496</v>
      </c>
      <c r="D44" s="100" t="s">
        <v>0</v>
      </c>
      <c r="E44" s="100" t="s">
        <v>1</v>
      </c>
      <c r="F44" s="97" t="e">
        <f>VLOOKUP(A44,'Pa aktivitātēm'!A26:F186,6,0)</f>
        <v>#N/A</v>
      </c>
      <c r="G44" s="27">
        <f>G45+G50+G53+G56</f>
        <v>46481473</v>
      </c>
      <c r="H44" s="27">
        <f t="shared" ref="H44:M44" si="28">H45+H50+H53+H56</f>
        <v>46481473</v>
      </c>
      <c r="I44" s="27">
        <f t="shared" si="28"/>
        <v>2309168.7000000002</v>
      </c>
      <c r="J44" s="27">
        <f t="shared" si="28"/>
        <v>2309168.7000000002</v>
      </c>
      <c r="K44" s="208">
        <f t="shared" si="9"/>
        <v>48790641.700000003</v>
      </c>
      <c r="L44" s="101">
        <f t="shared" si="22"/>
        <v>1.0496793356785401</v>
      </c>
      <c r="M44" s="27">
        <f t="shared" si="28"/>
        <v>0</v>
      </c>
      <c r="N44" s="22">
        <f t="shared" si="23"/>
        <v>0</v>
      </c>
      <c r="O44" s="212">
        <f>O45+O50+O53+O56</f>
        <v>0</v>
      </c>
      <c r="P44" s="23">
        <f t="shared" si="5"/>
        <v>0</v>
      </c>
      <c r="Q44" s="224">
        <f t="shared" si="13"/>
        <v>46481473</v>
      </c>
      <c r="R44" s="212">
        <f>R45+R50+R53+R56</f>
        <v>48790641.700000003</v>
      </c>
      <c r="S44" s="227">
        <f t="shared" si="14"/>
        <v>2309168.700000003</v>
      </c>
      <c r="T44" s="208">
        <f t="shared" si="7"/>
        <v>48790641.700000003</v>
      </c>
      <c r="U44" s="222" t="e">
        <f>U45+U50+U53+U56</f>
        <v>#REF!</v>
      </c>
      <c r="V44" s="47" t="e">
        <f t="shared" si="11"/>
        <v>#REF!</v>
      </c>
    </row>
    <row r="45" spans="1:22" ht="56.25" hidden="1">
      <c r="A45" s="95" t="s">
        <v>497</v>
      </c>
      <c r="B45" s="300"/>
      <c r="C45" s="96" t="s">
        <v>498</v>
      </c>
      <c r="D45" s="97" t="s">
        <v>0</v>
      </c>
      <c r="E45" s="97" t="s">
        <v>1</v>
      </c>
      <c r="F45" s="97" t="e">
        <f>VLOOKUP(A45,'Pa aktivitātēm'!A27:F187,6,0)</f>
        <v>#N/A</v>
      </c>
      <c r="G45" s="48">
        <f>SUM(G46:G49)</f>
        <v>31868726.000000004</v>
      </c>
      <c r="H45" s="48">
        <f t="shared" ref="H45:M45" si="29">SUM(H46:H49)</f>
        <v>31868726.000000004</v>
      </c>
      <c r="I45" s="48">
        <f t="shared" si="29"/>
        <v>2309168.7000000002</v>
      </c>
      <c r="J45" s="48">
        <f t="shared" si="29"/>
        <v>2309168.7000000002</v>
      </c>
      <c r="K45" s="208">
        <f t="shared" si="9"/>
        <v>34177894.700000003</v>
      </c>
      <c r="L45" s="81">
        <f t="shared" si="22"/>
        <v>1.0724587703945241</v>
      </c>
      <c r="M45" s="48">
        <f t="shared" si="29"/>
        <v>0</v>
      </c>
      <c r="N45" s="26">
        <f t="shared" si="23"/>
        <v>0</v>
      </c>
      <c r="O45" s="213">
        <f>SUM(O46:O49)</f>
        <v>0</v>
      </c>
      <c r="P45" s="25">
        <f t="shared" si="5"/>
        <v>0</v>
      </c>
      <c r="Q45" s="224">
        <f t="shared" si="13"/>
        <v>31868726.000000004</v>
      </c>
      <c r="R45" s="226">
        <f t="shared" ref="R45:R58" si="30">K45-O45</f>
        <v>34177894.700000003</v>
      </c>
      <c r="S45" s="227">
        <f t="shared" si="14"/>
        <v>2309168.6999999993</v>
      </c>
      <c r="T45" s="208">
        <f t="shared" si="7"/>
        <v>34177894.700000003</v>
      </c>
      <c r="U45" s="220" t="e">
        <f>Akt_apakšakt_pēcuzraudzība!#REF!</f>
        <v>#REF!</v>
      </c>
      <c r="V45" s="47" t="e">
        <f t="shared" si="11"/>
        <v>#REF!</v>
      </c>
    </row>
    <row r="46" spans="1:22" ht="168.75" hidden="1">
      <c r="A46" s="95" t="s">
        <v>11</v>
      </c>
      <c r="B46" s="300"/>
      <c r="C46" s="96" t="s">
        <v>109</v>
      </c>
      <c r="D46" s="97" t="s">
        <v>0</v>
      </c>
      <c r="E46" s="97" t="s">
        <v>244</v>
      </c>
      <c r="F46" s="97" t="e">
        <f>VLOOKUP(A46,'Pa aktivitātēm'!A28:F188,6,0)</f>
        <v>#N/A</v>
      </c>
      <c r="G46" s="48">
        <f>'Pa aktivitātēm'!G32</f>
        <v>0</v>
      </c>
      <c r="H46" s="48">
        <f>'Pa aktivitātēm'!I32</f>
        <v>0</v>
      </c>
      <c r="I46" s="48">
        <f>'Pa aktivitātēm'!J32</f>
        <v>0</v>
      </c>
      <c r="J46" s="48">
        <f>'Pa aktivitātēm'!K32</f>
        <v>0</v>
      </c>
      <c r="K46" s="208">
        <f t="shared" si="9"/>
        <v>0</v>
      </c>
      <c r="L46" s="81">
        <v>0</v>
      </c>
      <c r="M46" s="48">
        <f>'Pa aktivitātēm'!P32</f>
        <v>0</v>
      </c>
      <c r="N46" s="26">
        <v>0</v>
      </c>
      <c r="O46" s="214">
        <f>'Pa aktivitātēm'!U32</f>
        <v>0</v>
      </c>
      <c r="P46" s="25">
        <f t="shared" si="5"/>
        <v>0</v>
      </c>
      <c r="Q46" s="224">
        <f t="shared" si="13"/>
        <v>0</v>
      </c>
      <c r="R46" s="226">
        <f t="shared" si="30"/>
        <v>0</v>
      </c>
      <c r="S46" s="227">
        <f t="shared" si="14"/>
        <v>0</v>
      </c>
      <c r="T46" s="208">
        <f t="shared" si="7"/>
        <v>0</v>
      </c>
      <c r="U46" s="220" t="e">
        <f>Akt_apakšakt_pēcuzraudzība!#REF!</f>
        <v>#REF!</v>
      </c>
      <c r="V46" s="47" t="e">
        <f t="shared" si="11"/>
        <v>#REF!</v>
      </c>
    </row>
    <row r="47" spans="1:22" ht="112.5" hidden="1">
      <c r="A47" s="95" t="s">
        <v>381</v>
      </c>
      <c r="B47" s="300"/>
      <c r="C47" s="96" t="s">
        <v>110</v>
      </c>
      <c r="D47" s="97" t="s">
        <v>0</v>
      </c>
      <c r="E47" s="97" t="s">
        <v>245</v>
      </c>
      <c r="F47" s="97">
        <f>VLOOKUP(A47,'Pa aktivitātēm'!A29:F189,6,0)</f>
        <v>0</v>
      </c>
      <c r="G47" s="48">
        <f>'Pa aktivitātēm'!G33</f>
        <v>7742415</v>
      </c>
      <c r="H47" s="48">
        <f>'Pa aktivitātēm'!I33</f>
        <v>7742415</v>
      </c>
      <c r="I47" s="48">
        <f>'Pa aktivitātēm'!J33</f>
        <v>2309168.7000000002</v>
      </c>
      <c r="J47" s="48">
        <f>'Pa aktivitātēm'!K33</f>
        <v>2309168.7000000002</v>
      </c>
      <c r="K47" s="208">
        <f t="shared" si="9"/>
        <v>10051583.699999999</v>
      </c>
      <c r="L47" s="81">
        <f>K47/H47</f>
        <v>1.2982491509432132</v>
      </c>
      <c r="M47" s="48">
        <f>'Pa aktivitātēm'!P33</f>
        <v>0</v>
      </c>
      <c r="N47" s="26">
        <f>M47/H47</f>
        <v>0</v>
      </c>
      <c r="O47" s="214">
        <f>'Pa aktivitātēm'!U33</f>
        <v>0</v>
      </c>
      <c r="P47" s="25">
        <f t="shared" si="5"/>
        <v>0</v>
      </c>
      <c r="Q47" s="224">
        <v>0</v>
      </c>
      <c r="R47" s="226">
        <f t="shared" si="30"/>
        <v>10051583.699999999</v>
      </c>
      <c r="S47" s="227">
        <f t="shared" si="14"/>
        <v>10051583.699999999</v>
      </c>
      <c r="T47" s="208">
        <f t="shared" si="7"/>
        <v>10051583.699999999</v>
      </c>
      <c r="U47" s="220" t="e">
        <f>Akt_apakšakt_pēcuzraudzība!#REF!</f>
        <v>#REF!</v>
      </c>
      <c r="V47" s="47" t="e">
        <f t="shared" si="11"/>
        <v>#REF!</v>
      </c>
    </row>
    <row r="48" spans="1:22" ht="93.75" hidden="1">
      <c r="A48" s="95" t="s">
        <v>12</v>
      </c>
      <c r="B48" s="300"/>
      <c r="C48" s="96" t="s">
        <v>111</v>
      </c>
      <c r="D48" s="97" t="s">
        <v>0</v>
      </c>
      <c r="E48" s="97" t="s">
        <v>244</v>
      </c>
      <c r="F48" s="97" t="e">
        <f>VLOOKUP(A48,'Pa aktivitātēm'!A30:F190,6,0)</f>
        <v>#N/A</v>
      </c>
      <c r="G48" s="48">
        <f>'Pa aktivitātēm'!G34</f>
        <v>0</v>
      </c>
      <c r="H48" s="48">
        <f>'Pa aktivitātēm'!I34</f>
        <v>0</v>
      </c>
      <c r="I48" s="48">
        <f>'Pa aktivitātēm'!J34</f>
        <v>0</v>
      </c>
      <c r="J48" s="48">
        <f>'Pa aktivitātēm'!K34</f>
        <v>0</v>
      </c>
      <c r="K48" s="208">
        <f t="shared" si="9"/>
        <v>0</v>
      </c>
      <c r="L48" s="81">
        <v>0</v>
      </c>
      <c r="M48" s="48">
        <f>'Pa aktivitātēm'!P34</f>
        <v>0</v>
      </c>
      <c r="N48" s="26">
        <v>0</v>
      </c>
      <c r="O48" s="214">
        <f>'Pa aktivitātēm'!U34</f>
        <v>0</v>
      </c>
      <c r="P48" s="25">
        <f t="shared" si="5"/>
        <v>0</v>
      </c>
      <c r="Q48" s="224">
        <f t="shared" si="13"/>
        <v>0</v>
      </c>
      <c r="R48" s="226">
        <f t="shared" si="30"/>
        <v>0</v>
      </c>
      <c r="S48" s="227">
        <f t="shared" si="14"/>
        <v>0</v>
      </c>
      <c r="T48" s="208">
        <f t="shared" si="7"/>
        <v>0</v>
      </c>
      <c r="U48" s="220" t="e">
        <f>Akt_apakšakt_pēcuzraudzība!#REF!</f>
        <v>#REF!</v>
      </c>
      <c r="V48" s="47" t="e">
        <f t="shared" si="11"/>
        <v>#REF!</v>
      </c>
    </row>
    <row r="49" spans="1:22" ht="150" hidden="1">
      <c r="A49" s="95" t="s">
        <v>478</v>
      </c>
      <c r="B49" s="300"/>
      <c r="C49" s="96" t="s">
        <v>334</v>
      </c>
      <c r="D49" s="97" t="s">
        <v>0</v>
      </c>
      <c r="E49" s="97" t="s">
        <v>244</v>
      </c>
      <c r="F49" s="97">
        <f>VLOOKUP(A49,'Pa aktivitātēm'!A31:F191,6,0)</f>
        <v>0</v>
      </c>
      <c r="G49" s="48">
        <f>'Pa aktivitātēm'!G35</f>
        <v>24126311.000000004</v>
      </c>
      <c r="H49" s="48">
        <f>'Pa aktivitātēm'!I35</f>
        <v>24126311.000000004</v>
      </c>
      <c r="I49" s="48">
        <f>'Pa aktivitātēm'!J35</f>
        <v>0</v>
      </c>
      <c r="J49" s="48">
        <f>'Pa aktivitātēm'!K35</f>
        <v>0</v>
      </c>
      <c r="K49" s="208">
        <f t="shared" si="9"/>
        <v>24126311.000000004</v>
      </c>
      <c r="L49" s="81">
        <f>K49/H49</f>
        <v>1</v>
      </c>
      <c r="M49" s="48">
        <f>'Pa aktivitātēm'!P35</f>
        <v>0</v>
      </c>
      <c r="N49" s="26">
        <f>M49/H49</f>
        <v>0</v>
      </c>
      <c r="O49" s="214">
        <f>'Pa aktivitātēm'!U35</f>
        <v>0</v>
      </c>
      <c r="P49" s="25">
        <f t="shared" si="5"/>
        <v>0</v>
      </c>
      <c r="Q49" s="224">
        <f t="shared" si="13"/>
        <v>24126311.000000004</v>
      </c>
      <c r="R49" s="226">
        <f t="shared" si="30"/>
        <v>24126311.000000004</v>
      </c>
      <c r="S49" s="227">
        <f t="shared" si="14"/>
        <v>0</v>
      </c>
      <c r="T49" s="208">
        <f t="shared" si="7"/>
        <v>24126311.000000004</v>
      </c>
      <c r="U49" s="220" t="e">
        <f>Akt_apakšakt_pēcuzraudzība!#REF!</f>
        <v>#REF!</v>
      </c>
      <c r="V49" s="47" t="e">
        <f t="shared" si="11"/>
        <v>#REF!</v>
      </c>
    </row>
    <row r="50" spans="1:22" ht="112.5" hidden="1">
      <c r="A50" s="95" t="s">
        <v>499</v>
      </c>
      <c r="B50" s="300"/>
      <c r="C50" s="96" t="s">
        <v>500</v>
      </c>
      <c r="D50" s="97" t="s">
        <v>0</v>
      </c>
      <c r="E50" s="97" t="s">
        <v>244</v>
      </c>
      <c r="F50" s="97" t="e">
        <f>VLOOKUP(A50,'Pa aktivitātēm'!A32:F192,6,0)</f>
        <v>#N/A</v>
      </c>
      <c r="G50" s="48">
        <f>G51+G52</f>
        <v>0</v>
      </c>
      <c r="H50" s="48">
        <f t="shared" ref="H50:M50" si="31">H51+H52</f>
        <v>0</v>
      </c>
      <c r="I50" s="48">
        <f t="shared" si="31"/>
        <v>0</v>
      </c>
      <c r="J50" s="48">
        <f t="shared" si="31"/>
        <v>0</v>
      </c>
      <c r="K50" s="208">
        <f t="shared" si="9"/>
        <v>0</v>
      </c>
      <c r="L50" s="81">
        <v>0</v>
      </c>
      <c r="M50" s="48">
        <f t="shared" si="31"/>
        <v>0</v>
      </c>
      <c r="N50" s="26">
        <v>0</v>
      </c>
      <c r="O50" s="214">
        <f t="shared" ref="O50" si="32">O51+O52</f>
        <v>0</v>
      </c>
      <c r="P50" s="25">
        <f t="shared" si="5"/>
        <v>0</v>
      </c>
      <c r="Q50" s="224">
        <f t="shared" si="13"/>
        <v>0</v>
      </c>
      <c r="R50" s="226">
        <f t="shared" si="30"/>
        <v>0</v>
      </c>
      <c r="S50" s="227">
        <f t="shared" si="14"/>
        <v>0</v>
      </c>
      <c r="T50" s="208">
        <f t="shared" si="7"/>
        <v>0</v>
      </c>
      <c r="U50" s="220" t="e">
        <f>Akt_apakšakt_pēcuzraudzība!#REF!</f>
        <v>#REF!</v>
      </c>
      <c r="V50" s="47" t="e">
        <f t="shared" si="11"/>
        <v>#REF!</v>
      </c>
    </row>
    <row r="51" spans="1:22" ht="131.25" hidden="1">
      <c r="A51" s="95" t="s">
        <v>13</v>
      </c>
      <c r="B51" s="300"/>
      <c r="C51" s="96" t="s">
        <v>112</v>
      </c>
      <c r="D51" s="97" t="s">
        <v>0</v>
      </c>
      <c r="E51" s="97" t="s">
        <v>244</v>
      </c>
      <c r="F51" s="97" t="e">
        <f>VLOOKUP(A51,'Pa aktivitātēm'!A33:F193,6,0)</f>
        <v>#N/A</v>
      </c>
      <c r="G51" s="48">
        <f>'Pa aktivitātēm'!G36</f>
        <v>0</v>
      </c>
      <c r="H51" s="48">
        <f>'Pa aktivitātēm'!I36</f>
        <v>0</v>
      </c>
      <c r="I51" s="48">
        <f>'Pa aktivitātēm'!J36</f>
        <v>0</v>
      </c>
      <c r="J51" s="48">
        <f>'Pa aktivitātēm'!K36</f>
        <v>0</v>
      </c>
      <c r="K51" s="208">
        <f t="shared" si="9"/>
        <v>0</v>
      </c>
      <c r="L51" s="81">
        <v>0</v>
      </c>
      <c r="M51" s="48">
        <f>'Pa aktivitātēm'!P36</f>
        <v>0</v>
      </c>
      <c r="N51" s="26">
        <v>0</v>
      </c>
      <c r="O51" s="214">
        <f>'Pa aktivitātēm'!U36</f>
        <v>0</v>
      </c>
      <c r="P51" s="25">
        <f t="shared" si="5"/>
        <v>0</v>
      </c>
      <c r="Q51" s="224">
        <f t="shared" si="13"/>
        <v>0</v>
      </c>
      <c r="R51" s="226">
        <f t="shared" si="30"/>
        <v>0</v>
      </c>
      <c r="S51" s="227">
        <f t="shared" si="14"/>
        <v>0</v>
      </c>
      <c r="T51" s="208">
        <f t="shared" si="7"/>
        <v>0</v>
      </c>
      <c r="U51" s="220" t="e">
        <f>Akt_apakšakt_pēcuzraudzība!#REF!</f>
        <v>#REF!</v>
      </c>
      <c r="V51" s="47" t="e">
        <f t="shared" si="11"/>
        <v>#REF!</v>
      </c>
    </row>
    <row r="52" spans="1:22" ht="168.75" hidden="1">
      <c r="A52" s="95" t="s">
        <v>14</v>
      </c>
      <c r="B52" s="300"/>
      <c r="C52" s="96" t="s">
        <v>113</v>
      </c>
      <c r="D52" s="97" t="s">
        <v>0</v>
      </c>
      <c r="E52" s="97" t="s">
        <v>244</v>
      </c>
      <c r="F52" s="97" t="e">
        <f>VLOOKUP(A52,'Pa aktivitātēm'!A34:F194,6,0)</f>
        <v>#N/A</v>
      </c>
      <c r="G52" s="48">
        <f>'Pa aktivitātēm'!G37</f>
        <v>0</v>
      </c>
      <c r="H52" s="48">
        <f>'Pa aktivitātēm'!I37</f>
        <v>0</v>
      </c>
      <c r="I52" s="48">
        <f>'Pa aktivitātēm'!J37</f>
        <v>0</v>
      </c>
      <c r="J52" s="48">
        <f>'Pa aktivitātēm'!K37</f>
        <v>0</v>
      </c>
      <c r="K52" s="208">
        <f t="shared" si="9"/>
        <v>0</v>
      </c>
      <c r="L52" s="81">
        <v>0</v>
      </c>
      <c r="M52" s="48">
        <f>'Pa aktivitātēm'!P37</f>
        <v>0</v>
      </c>
      <c r="N52" s="26">
        <v>0</v>
      </c>
      <c r="O52" s="214">
        <f>'Pa aktivitātēm'!U37</f>
        <v>0</v>
      </c>
      <c r="P52" s="25">
        <f t="shared" si="5"/>
        <v>0</v>
      </c>
      <c r="Q52" s="224">
        <f t="shared" si="13"/>
        <v>0</v>
      </c>
      <c r="R52" s="226">
        <f t="shared" si="30"/>
        <v>0</v>
      </c>
      <c r="S52" s="227">
        <f t="shared" si="14"/>
        <v>0</v>
      </c>
      <c r="T52" s="208">
        <f t="shared" si="7"/>
        <v>0</v>
      </c>
      <c r="U52" s="220" t="e">
        <f>Akt_apakšakt_pēcuzraudzība!#REF!</f>
        <v>#REF!</v>
      </c>
      <c r="V52" s="47" t="e">
        <f t="shared" si="11"/>
        <v>#REF!</v>
      </c>
    </row>
    <row r="53" spans="1:22" ht="168.75" hidden="1">
      <c r="A53" s="95" t="s">
        <v>501</v>
      </c>
      <c r="B53" s="300"/>
      <c r="C53" s="96" t="s">
        <v>502</v>
      </c>
      <c r="D53" s="97" t="s">
        <v>0</v>
      </c>
      <c r="E53" s="97" t="s">
        <v>244</v>
      </c>
      <c r="F53" s="97" t="e">
        <f>VLOOKUP(A53,'Pa aktivitātēm'!A35:F195,6,0)</f>
        <v>#N/A</v>
      </c>
      <c r="G53" s="48">
        <f>SUM(G54:G55)</f>
        <v>1384961</v>
      </c>
      <c r="H53" s="48">
        <f t="shared" ref="H53:M53" si="33">SUM(H54:H55)</f>
        <v>1384961</v>
      </c>
      <c r="I53" s="48">
        <f t="shared" si="33"/>
        <v>0</v>
      </c>
      <c r="J53" s="48">
        <f t="shared" si="33"/>
        <v>0</v>
      </c>
      <c r="K53" s="208">
        <f t="shared" si="9"/>
        <v>1384961</v>
      </c>
      <c r="L53" s="81">
        <f>K53/H53</f>
        <v>1</v>
      </c>
      <c r="M53" s="48">
        <f t="shared" si="33"/>
        <v>0</v>
      </c>
      <c r="N53" s="26">
        <f>M53/H53</f>
        <v>0</v>
      </c>
      <c r="O53" s="213">
        <f>SUM(O54:O55)</f>
        <v>0</v>
      </c>
      <c r="P53" s="25">
        <f t="shared" si="5"/>
        <v>0</v>
      </c>
      <c r="Q53" s="224">
        <f t="shared" si="13"/>
        <v>1384961</v>
      </c>
      <c r="R53" s="226">
        <f t="shared" si="30"/>
        <v>1384961</v>
      </c>
      <c r="S53" s="227">
        <f t="shared" si="14"/>
        <v>0</v>
      </c>
      <c r="T53" s="208">
        <f t="shared" si="7"/>
        <v>1384961</v>
      </c>
      <c r="U53" s="220" t="e">
        <f>Akt_apakšakt_pēcuzraudzība!#REF!</f>
        <v>#REF!</v>
      </c>
      <c r="V53" s="47" t="e">
        <f t="shared" si="11"/>
        <v>#REF!</v>
      </c>
    </row>
    <row r="54" spans="1:22" ht="168.75" hidden="1">
      <c r="A54" s="95" t="s">
        <v>15</v>
      </c>
      <c r="B54" s="300"/>
      <c r="C54" s="96" t="s">
        <v>114</v>
      </c>
      <c r="D54" s="97" t="s">
        <v>0</v>
      </c>
      <c r="E54" s="97" t="s">
        <v>244</v>
      </c>
      <c r="F54" s="97" t="e">
        <f>VLOOKUP(A54,'Pa aktivitātēm'!A36:F196,6,0)</f>
        <v>#N/A</v>
      </c>
      <c r="G54" s="48">
        <f>'Pa aktivitātēm'!G38</f>
        <v>0</v>
      </c>
      <c r="H54" s="48">
        <f>'Pa aktivitātēm'!I38</f>
        <v>0</v>
      </c>
      <c r="I54" s="48">
        <f>'Pa aktivitātēm'!J38</f>
        <v>0</v>
      </c>
      <c r="J54" s="48">
        <f>'Pa aktivitātēm'!K38</f>
        <v>0</v>
      </c>
      <c r="K54" s="208">
        <f t="shared" si="9"/>
        <v>0</v>
      </c>
      <c r="L54" s="81">
        <v>0</v>
      </c>
      <c r="M54" s="48">
        <f>'Pa aktivitātēm'!P38</f>
        <v>0</v>
      </c>
      <c r="N54" s="26">
        <v>0</v>
      </c>
      <c r="O54" s="214">
        <f>'Pa aktivitātēm'!U38</f>
        <v>0</v>
      </c>
      <c r="P54" s="25">
        <f t="shared" si="5"/>
        <v>0</v>
      </c>
      <c r="Q54" s="224">
        <f t="shared" si="13"/>
        <v>0</v>
      </c>
      <c r="R54" s="226">
        <f t="shared" si="30"/>
        <v>0</v>
      </c>
      <c r="S54" s="227">
        <f t="shared" si="14"/>
        <v>0</v>
      </c>
      <c r="T54" s="208">
        <f t="shared" si="7"/>
        <v>0</v>
      </c>
      <c r="U54" s="220" t="e">
        <f>Akt_apakšakt_pēcuzraudzība!#REF!</f>
        <v>#REF!</v>
      </c>
      <c r="V54" s="47" t="e">
        <f t="shared" si="11"/>
        <v>#REF!</v>
      </c>
    </row>
    <row r="55" spans="1:22" ht="56.25" hidden="1">
      <c r="A55" s="95" t="s">
        <v>396</v>
      </c>
      <c r="B55" s="300"/>
      <c r="C55" s="96" t="s">
        <v>115</v>
      </c>
      <c r="D55" s="97" t="s">
        <v>0</v>
      </c>
      <c r="E55" s="97" t="s">
        <v>244</v>
      </c>
      <c r="F55" s="97">
        <f>VLOOKUP(A55,'Pa aktivitātēm'!A37:F197,6,0)</f>
        <v>0</v>
      </c>
      <c r="G55" s="48">
        <f>'Pa aktivitātēm'!G39</f>
        <v>1384961</v>
      </c>
      <c r="H55" s="48">
        <f>'Pa aktivitātēm'!I39</f>
        <v>1384961</v>
      </c>
      <c r="I55" s="48">
        <f>'Pa aktivitātēm'!J39</f>
        <v>0</v>
      </c>
      <c r="J55" s="48">
        <f>'Pa aktivitātēm'!K39</f>
        <v>0</v>
      </c>
      <c r="K55" s="208">
        <f t="shared" si="9"/>
        <v>1384961</v>
      </c>
      <c r="L55" s="81">
        <f t="shared" ref="L55:L72" si="34">K55/H55</f>
        <v>1</v>
      </c>
      <c r="M55" s="48">
        <f>'Pa aktivitātēm'!P39</f>
        <v>0</v>
      </c>
      <c r="N55" s="26">
        <f t="shared" ref="N55:N72" si="35">M55/H55</f>
        <v>0</v>
      </c>
      <c r="O55" s="214">
        <f>'Pa aktivitātēm'!U39</f>
        <v>0</v>
      </c>
      <c r="P55" s="25">
        <f t="shared" si="5"/>
        <v>0</v>
      </c>
      <c r="Q55" s="224">
        <f t="shared" si="13"/>
        <v>1384961</v>
      </c>
      <c r="R55" s="226">
        <f t="shared" si="30"/>
        <v>1384961</v>
      </c>
      <c r="S55" s="227">
        <f t="shared" si="14"/>
        <v>0</v>
      </c>
      <c r="T55" s="208">
        <f t="shared" si="7"/>
        <v>1384961</v>
      </c>
      <c r="U55" s="220" t="e">
        <f>Akt_apakšakt_pēcuzraudzība!#REF!</f>
        <v>#REF!</v>
      </c>
      <c r="V55" s="47" t="e">
        <f t="shared" si="11"/>
        <v>#REF!</v>
      </c>
    </row>
    <row r="56" spans="1:22" ht="168.75" hidden="1">
      <c r="A56" s="95" t="s">
        <v>503</v>
      </c>
      <c r="B56" s="300"/>
      <c r="C56" s="96" t="s">
        <v>504</v>
      </c>
      <c r="D56" s="97" t="s">
        <v>0</v>
      </c>
      <c r="E56" s="97" t="s">
        <v>244</v>
      </c>
      <c r="F56" s="97" t="e">
        <f>VLOOKUP(A56,'Pa aktivitātēm'!A38:F199,6,0)</f>
        <v>#N/A</v>
      </c>
      <c r="G56" s="48">
        <f>SUM(G57:G58)</f>
        <v>13227786</v>
      </c>
      <c r="H56" s="48">
        <f t="shared" ref="H56:M56" si="36">SUM(H57:H58)</f>
        <v>13227786</v>
      </c>
      <c r="I56" s="48">
        <f t="shared" si="36"/>
        <v>0</v>
      </c>
      <c r="J56" s="48">
        <f t="shared" si="36"/>
        <v>0</v>
      </c>
      <c r="K56" s="208">
        <f t="shared" si="9"/>
        <v>13227786</v>
      </c>
      <c r="L56" s="81">
        <f t="shared" si="34"/>
        <v>1</v>
      </c>
      <c r="M56" s="48">
        <f t="shared" si="36"/>
        <v>0</v>
      </c>
      <c r="N56" s="26">
        <f t="shared" si="35"/>
        <v>0</v>
      </c>
      <c r="O56" s="213">
        <f>SUM(O57:O58)</f>
        <v>0</v>
      </c>
      <c r="P56" s="25">
        <f t="shared" si="5"/>
        <v>0</v>
      </c>
      <c r="Q56" s="224">
        <f t="shared" si="13"/>
        <v>13227786</v>
      </c>
      <c r="R56" s="226">
        <f t="shared" si="30"/>
        <v>13227786</v>
      </c>
      <c r="S56" s="227">
        <f t="shared" si="14"/>
        <v>0</v>
      </c>
      <c r="T56" s="208">
        <f t="shared" si="7"/>
        <v>13227786</v>
      </c>
      <c r="U56" s="220" t="e">
        <f>Akt_apakšakt_pēcuzraudzība!#REF!</f>
        <v>#REF!</v>
      </c>
      <c r="V56" s="47" t="e">
        <f t="shared" si="11"/>
        <v>#REF!</v>
      </c>
    </row>
    <row r="57" spans="1:22" ht="243.75" hidden="1">
      <c r="A57" s="95" t="s">
        <v>397</v>
      </c>
      <c r="B57" s="300"/>
      <c r="C57" s="96" t="s">
        <v>116</v>
      </c>
      <c r="D57" s="97" t="s">
        <v>0</v>
      </c>
      <c r="E57" s="97" t="s">
        <v>244</v>
      </c>
      <c r="F57" s="97">
        <f>VLOOKUP(A57,'Pa aktivitātēm'!A39:F200,6,0)</f>
        <v>0</v>
      </c>
      <c r="G57" s="28">
        <f>'Pa aktivitātēm'!G40</f>
        <v>5100000</v>
      </c>
      <c r="H57" s="28">
        <f>'Pa aktivitātēm'!I40</f>
        <v>5100000</v>
      </c>
      <c r="I57" s="28">
        <f>'Pa aktivitātēm'!J40</f>
        <v>0</v>
      </c>
      <c r="J57" s="28">
        <f>'Pa aktivitātēm'!K40</f>
        <v>0</v>
      </c>
      <c r="K57" s="208">
        <f t="shared" si="9"/>
        <v>5100000</v>
      </c>
      <c r="L57" s="81">
        <f t="shared" si="34"/>
        <v>1</v>
      </c>
      <c r="M57" s="28">
        <f>'Pa aktivitātēm'!P40</f>
        <v>0</v>
      </c>
      <c r="N57" s="26">
        <f t="shared" si="35"/>
        <v>0</v>
      </c>
      <c r="O57" s="213">
        <f>'Pa aktivitātēm'!U40</f>
        <v>0</v>
      </c>
      <c r="P57" s="25">
        <f t="shared" si="5"/>
        <v>0</v>
      </c>
      <c r="Q57" s="224">
        <f t="shared" si="13"/>
        <v>5100000</v>
      </c>
      <c r="R57" s="226">
        <f t="shared" si="30"/>
        <v>5100000</v>
      </c>
      <c r="S57" s="227">
        <f t="shared" si="14"/>
        <v>0</v>
      </c>
      <c r="T57" s="208">
        <f t="shared" si="7"/>
        <v>5100000</v>
      </c>
      <c r="U57" s="220" t="e">
        <f>Akt_apakšakt_pēcuzraudzība!#REF!</f>
        <v>#REF!</v>
      </c>
      <c r="V57" s="47" t="e">
        <f t="shared" si="11"/>
        <v>#REF!</v>
      </c>
    </row>
    <row r="58" spans="1:22" ht="187.5" hidden="1">
      <c r="A58" s="95" t="s">
        <v>421</v>
      </c>
      <c r="B58" s="300"/>
      <c r="C58" s="96" t="s">
        <v>117</v>
      </c>
      <c r="D58" s="97" t="s">
        <v>0</v>
      </c>
      <c r="E58" s="97" t="s">
        <v>5</v>
      </c>
      <c r="F58" s="97">
        <f>VLOOKUP(A58,'Pa aktivitātēm'!A40:F201,6,0)</f>
        <v>0</v>
      </c>
      <c r="G58" s="28">
        <f>'Pa aktivitātēm'!G41</f>
        <v>8127786</v>
      </c>
      <c r="H58" s="28">
        <f>'Pa aktivitātēm'!I41</f>
        <v>8127786</v>
      </c>
      <c r="I58" s="28">
        <f>'Pa aktivitātēm'!J41</f>
        <v>0</v>
      </c>
      <c r="J58" s="28">
        <f>'Pa aktivitātēm'!K41</f>
        <v>0</v>
      </c>
      <c r="K58" s="208">
        <f t="shared" si="9"/>
        <v>8127786</v>
      </c>
      <c r="L58" s="81">
        <f t="shared" si="34"/>
        <v>1</v>
      </c>
      <c r="M58" s="28">
        <f>'Pa aktivitātēm'!P41</f>
        <v>0</v>
      </c>
      <c r="N58" s="26">
        <f t="shared" si="35"/>
        <v>0</v>
      </c>
      <c r="O58" s="213">
        <f>'Pa aktivitātēm'!U41</f>
        <v>0</v>
      </c>
      <c r="P58" s="25">
        <f t="shared" si="5"/>
        <v>0</v>
      </c>
      <c r="Q58" s="224">
        <f t="shared" si="13"/>
        <v>8127786</v>
      </c>
      <c r="R58" s="226">
        <f t="shared" si="30"/>
        <v>8127786</v>
      </c>
      <c r="S58" s="227">
        <f t="shared" si="14"/>
        <v>0</v>
      </c>
      <c r="T58" s="208">
        <f t="shared" si="7"/>
        <v>8127786</v>
      </c>
      <c r="U58" s="220" t="e">
        <f>Akt_apakšakt_pēcuzraudzība!#REF!</f>
        <v>#REF!</v>
      </c>
      <c r="V58" s="47" t="e">
        <f t="shared" si="11"/>
        <v>#REF!</v>
      </c>
    </row>
    <row r="59" spans="1:22" ht="93.75" hidden="1">
      <c r="A59" s="98" t="s">
        <v>444</v>
      </c>
      <c r="B59" s="301"/>
      <c r="C59" s="99" t="s">
        <v>118</v>
      </c>
      <c r="D59" s="100" t="s">
        <v>0</v>
      </c>
      <c r="E59" s="100"/>
      <c r="F59" s="97" t="e">
        <f>VLOOKUP(A59,'Pa aktivitātēm'!A41:F204,6,0)</f>
        <v>#N/A</v>
      </c>
      <c r="G59" s="27">
        <f>G60+G77</f>
        <v>249273032</v>
      </c>
      <c r="H59" s="27">
        <f t="shared" ref="H59:M59" si="37">H60+H77</f>
        <v>249273032</v>
      </c>
      <c r="I59" s="27">
        <f t="shared" si="37"/>
        <v>43189049.840000004</v>
      </c>
      <c r="J59" s="27">
        <f t="shared" si="37"/>
        <v>36781168.089518994</v>
      </c>
      <c r="K59" s="208">
        <f t="shared" si="9"/>
        <v>286054200.08951902</v>
      </c>
      <c r="L59" s="101">
        <f t="shared" si="34"/>
        <v>1.14755373974638</v>
      </c>
      <c r="M59" s="27">
        <f t="shared" si="37"/>
        <v>0</v>
      </c>
      <c r="N59" s="22">
        <f t="shared" si="35"/>
        <v>0</v>
      </c>
      <c r="O59" s="212">
        <f>O60+O77</f>
        <v>0</v>
      </c>
      <c r="P59" s="23">
        <f t="shared" si="5"/>
        <v>0</v>
      </c>
      <c r="Q59" s="224">
        <f t="shared" si="13"/>
        <v>249273032</v>
      </c>
      <c r="R59" s="212">
        <f>R60+R77</f>
        <v>286054200.08951902</v>
      </c>
      <c r="S59" s="227">
        <f t="shared" si="14"/>
        <v>36781168.089519024</v>
      </c>
      <c r="T59" s="208">
        <f t="shared" si="7"/>
        <v>286054200.08951902</v>
      </c>
      <c r="U59" s="222" t="e">
        <f>U60+U77</f>
        <v>#REF!</v>
      </c>
      <c r="V59" s="47" t="e">
        <f t="shared" si="11"/>
        <v>#REF!</v>
      </c>
    </row>
    <row r="60" spans="1:22" ht="37.5" hidden="1">
      <c r="A60" s="98" t="s">
        <v>16</v>
      </c>
      <c r="B60" s="301"/>
      <c r="C60" s="99" t="s">
        <v>119</v>
      </c>
      <c r="D60" s="100" t="s">
        <v>0</v>
      </c>
      <c r="E60" s="100"/>
      <c r="F60" s="97" t="e">
        <f>VLOOKUP(A60,'Pa aktivitātēm'!A42:F206,6,0)</f>
        <v>#N/A</v>
      </c>
      <c r="G60" s="27">
        <f>G61+G67+G68+G71+G72+G73+G74+G75+G76</f>
        <v>236865098</v>
      </c>
      <c r="H60" s="27">
        <f t="shared" ref="H60:M60" si="38">H61+H67+H68+H71+H72+H73+H74+H75+H76</f>
        <v>236865098</v>
      </c>
      <c r="I60" s="27">
        <f t="shared" si="38"/>
        <v>41481603.670000002</v>
      </c>
      <c r="J60" s="27">
        <f t="shared" si="38"/>
        <v>35306788.321723998</v>
      </c>
      <c r="K60" s="208">
        <f t="shared" si="9"/>
        <v>272171886.321724</v>
      </c>
      <c r="L60" s="101">
        <f t="shared" si="34"/>
        <v>1.1490586355686898</v>
      </c>
      <c r="M60" s="27">
        <f t="shared" si="38"/>
        <v>0</v>
      </c>
      <c r="N60" s="22">
        <f t="shared" si="35"/>
        <v>0</v>
      </c>
      <c r="O60" s="212">
        <f>O61+O67+O68+O71+O72+O73+O74+O75+O76</f>
        <v>0</v>
      </c>
      <c r="P60" s="23">
        <f t="shared" si="5"/>
        <v>0</v>
      </c>
      <c r="Q60" s="224">
        <f t="shared" si="13"/>
        <v>236865098</v>
      </c>
      <c r="R60" s="212">
        <f>R61+R67+R68+R71+R72+R73+R74+R75+R76</f>
        <v>272171886.321724</v>
      </c>
      <c r="S60" s="227">
        <f t="shared" si="14"/>
        <v>35306788.321723998</v>
      </c>
      <c r="T60" s="208">
        <f t="shared" si="7"/>
        <v>272171886.321724</v>
      </c>
      <c r="U60" s="222" t="e">
        <f>U61+U67+U68+U71+U72+U73+U74+U75+U76</f>
        <v>#REF!</v>
      </c>
      <c r="V60" s="47" t="e">
        <f t="shared" si="11"/>
        <v>#REF!</v>
      </c>
    </row>
    <row r="61" spans="1:22" ht="168.75" hidden="1">
      <c r="A61" s="95" t="s">
        <v>505</v>
      </c>
      <c r="B61" s="300"/>
      <c r="C61" s="96" t="s">
        <v>506</v>
      </c>
      <c r="D61" s="97" t="s">
        <v>0</v>
      </c>
      <c r="E61" s="97"/>
      <c r="F61" s="97" t="e">
        <f>VLOOKUP(A61,'Pa aktivitātēm'!A43:F206,6,0)</f>
        <v>#N/A</v>
      </c>
      <c r="G61" s="48">
        <f>SUM(G62:G66)</f>
        <v>141763254</v>
      </c>
      <c r="H61" s="48">
        <f t="shared" ref="H61:M61" si="39">SUM(H62:H66)</f>
        <v>141763254</v>
      </c>
      <c r="I61" s="48">
        <f t="shared" si="39"/>
        <v>14604474.35</v>
      </c>
      <c r="J61" s="48">
        <f t="shared" si="39"/>
        <v>13670699.219123999</v>
      </c>
      <c r="K61" s="208">
        <f t="shared" si="9"/>
        <v>155433953.21912399</v>
      </c>
      <c r="L61" s="81">
        <f t="shared" si="34"/>
        <v>1.096433305764299</v>
      </c>
      <c r="M61" s="48">
        <f t="shared" si="39"/>
        <v>0</v>
      </c>
      <c r="N61" s="26">
        <f t="shared" si="35"/>
        <v>0</v>
      </c>
      <c r="O61" s="214">
        <f>SUM(O62:O66)</f>
        <v>0</v>
      </c>
      <c r="P61" s="25">
        <f t="shared" si="5"/>
        <v>0</v>
      </c>
      <c r="Q61" s="224">
        <f t="shared" si="13"/>
        <v>141763254</v>
      </c>
      <c r="R61" s="226">
        <f t="shared" ref="R61:R76" si="40">K61-O61</f>
        <v>155433953.21912399</v>
      </c>
      <c r="S61" s="227">
        <f t="shared" si="14"/>
        <v>13670699.219123989</v>
      </c>
      <c r="T61" s="208">
        <f t="shared" si="7"/>
        <v>155433953.21912399</v>
      </c>
      <c r="U61" s="220" t="e">
        <f>Akt_apakšakt_pēcuzraudzība!#REF!</f>
        <v>#REF!</v>
      </c>
      <c r="V61" s="47" t="e">
        <f t="shared" si="11"/>
        <v>#REF!</v>
      </c>
    </row>
    <row r="62" spans="1:22" ht="131.25" hidden="1">
      <c r="A62" s="95" t="s">
        <v>415</v>
      </c>
      <c r="B62" s="300"/>
      <c r="C62" s="96" t="s">
        <v>120</v>
      </c>
      <c r="D62" s="97" t="s">
        <v>0</v>
      </c>
      <c r="E62" s="97" t="s">
        <v>246</v>
      </c>
      <c r="F62" s="97">
        <f>VLOOKUP(A62,'Pa aktivitātēm'!A18:F178,6,0)</f>
        <v>0</v>
      </c>
      <c r="G62" s="28">
        <f>'Pa aktivitātēm'!G42</f>
        <v>30896184.999999996</v>
      </c>
      <c r="H62" s="28">
        <f>'Pa aktivitātēm'!I42</f>
        <v>30896184.999999996</v>
      </c>
      <c r="I62" s="28">
        <f>'Pa aktivitātēm'!J42</f>
        <v>685753.07</v>
      </c>
      <c r="J62" s="28">
        <f>'Pa aktivitātēm'!K42</f>
        <v>668609.24324999994</v>
      </c>
      <c r="K62" s="208">
        <f t="shared" si="9"/>
        <v>31564794.243249997</v>
      </c>
      <c r="L62" s="81">
        <f t="shared" si="34"/>
        <v>1.0216405113851434</v>
      </c>
      <c r="M62" s="28">
        <f>'Pa aktivitātēm'!P42</f>
        <v>0</v>
      </c>
      <c r="N62" s="26">
        <f t="shared" si="35"/>
        <v>0</v>
      </c>
      <c r="O62" s="213">
        <f>'Pa aktivitātēm'!U42</f>
        <v>0</v>
      </c>
      <c r="P62" s="25">
        <f t="shared" si="5"/>
        <v>0</v>
      </c>
      <c r="Q62" s="224">
        <v>0</v>
      </c>
      <c r="R62" s="226">
        <f t="shared" si="40"/>
        <v>31564794.243249997</v>
      </c>
      <c r="S62" s="227">
        <f t="shared" si="14"/>
        <v>31564794.243249997</v>
      </c>
      <c r="T62" s="208">
        <f t="shared" si="7"/>
        <v>31564794.243249997</v>
      </c>
      <c r="U62" s="220" t="e">
        <f>Akt_apakšakt_pēcuzraudzība!#REF!</f>
        <v>#REF!</v>
      </c>
      <c r="V62" s="47" t="e">
        <f t="shared" si="11"/>
        <v>#REF!</v>
      </c>
    </row>
    <row r="63" spans="1:22" ht="75" hidden="1">
      <c r="A63" s="95" t="s">
        <v>385</v>
      </c>
      <c r="B63" s="300"/>
      <c r="C63" s="96" t="s">
        <v>121</v>
      </c>
      <c r="D63" s="97" t="s">
        <v>0</v>
      </c>
      <c r="E63" s="97" t="s">
        <v>245</v>
      </c>
      <c r="F63" s="97">
        <f>VLOOKUP(A63,'Pa aktivitātēm'!A19:F179,6,0)</f>
        <v>0</v>
      </c>
      <c r="G63" s="28">
        <f>'Pa aktivitātēm'!G43</f>
        <v>99432869</v>
      </c>
      <c r="H63" s="28">
        <f>'Pa aktivitātēm'!I43</f>
        <v>99432869</v>
      </c>
      <c r="I63" s="28">
        <f>'Pa aktivitātēm'!J43</f>
        <v>11721627.93</v>
      </c>
      <c r="J63" s="28">
        <f>'Pa aktivitātēm'!K43</f>
        <v>10804996.625874</v>
      </c>
      <c r="K63" s="208">
        <f t="shared" si="9"/>
        <v>110237865.625874</v>
      </c>
      <c r="L63" s="81">
        <f t="shared" si="34"/>
        <v>1.1086662462276333</v>
      </c>
      <c r="M63" s="28">
        <f>'Pa aktivitātēm'!P43</f>
        <v>0</v>
      </c>
      <c r="N63" s="26">
        <f t="shared" si="35"/>
        <v>0</v>
      </c>
      <c r="O63" s="213">
        <f>'Pa aktivitātēm'!U43</f>
        <v>0</v>
      </c>
      <c r="P63" s="25">
        <f t="shared" si="5"/>
        <v>0</v>
      </c>
      <c r="Q63" s="224">
        <v>0</v>
      </c>
      <c r="R63" s="226">
        <f t="shared" si="40"/>
        <v>110237865.625874</v>
      </c>
      <c r="S63" s="227">
        <f t="shared" si="14"/>
        <v>110237865.625874</v>
      </c>
      <c r="T63" s="208">
        <f>Q63+S63</f>
        <v>110237865.625874</v>
      </c>
      <c r="U63" s="220" t="e">
        <f>Akt_apakšakt_pēcuzraudzība!#REF!</f>
        <v>#REF!</v>
      </c>
      <c r="V63" s="47" t="e">
        <f t="shared" si="11"/>
        <v>#REF!</v>
      </c>
    </row>
    <row r="64" spans="1:22" ht="206.25" hidden="1">
      <c r="A64" s="95" t="s">
        <v>467</v>
      </c>
      <c r="B64" s="300" t="s">
        <v>441</v>
      </c>
      <c r="C64" s="96" t="s">
        <v>122</v>
      </c>
      <c r="D64" s="97" t="s">
        <v>0</v>
      </c>
      <c r="E64" s="97" t="s">
        <v>246</v>
      </c>
      <c r="F64" s="97">
        <f>VLOOKUP(A64,'Pa aktivitātēm'!A20:F180,6,0)</f>
        <v>0</v>
      </c>
      <c r="G64" s="28">
        <f>'Pa aktivitātēm'!G44</f>
        <v>2796304</v>
      </c>
      <c r="H64" s="28">
        <f>'Pa aktivitātēm'!I44</f>
        <v>2796304</v>
      </c>
      <c r="I64" s="28">
        <f>'Pa aktivitātēm'!J44</f>
        <v>0</v>
      </c>
      <c r="J64" s="28">
        <f>'Pa aktivitātēm'!K44</f>
        <v>0</v>
      </c>
      <c r="K64" s="208">
        <f t="shared" si="9"/>
        <v>2796304</v>
      </c>
      <c r="L64" s="81">
        <f t="shared" si="34"/>
        <v>1</v>
      </c>
      <c r="M64" s="28">
        <f>'Pa aktivitātēm'!P44</f>
        <v>0</v>
      </c>
      <c r="N64" s="26">
        <f t="shared" si="35"/>
        <v>0</v>
      </c>
      <c r="O64" s="213">
        <f>'Pa aktivitātēm'!U44</f>
        <v>0</v>
      </c>
      <c r="P64" s="25">
        <f t="shared" si="5"/>
        <v>0</v>
      </c>
      <c r="Q64" s="224">
        <f t="shared" si="13"/>
        <v>2796304</v>
      </c>
      <c r="R64" s="226">
        <f t="shared" si="40"/>
        <v>2796304</v>
      </c>
      <c r="S64" s="227">
        <f t="shared" si="14"/>
        <v>0</v>
      </c>
      <c r="T64" s="208">
        <f t="shared" si="7"/>
        <v>2796304</v>
      </c>
      <c r="U64" s="220" t="e">
        <f>Akt_apakšakt_pēcuzraudzība!#REF!</f>
        <v>#REF!</v>
      </c>
      <c r="V64" s="47" t="e">
        <f>O64-U64</f>
        <v>#REF!</v>
      </c>
    </row>
    <row r="65" spans="1:22" ht="93.75" hidden="1">
      <c r="A65" s="95" t="s">
        <v>571</v>
      </c>
      <c r="B65" s="300"/>
      <c r="C65" s="96" t="s">
        <v>356</v>
      </c>
      <c r="D65" s="97" t="s">
        <v>0</v>
      </c>
      <c r="E65" s="97" t="s">
        <v>245</v>
      </c>
      <c r="F65" s="97">
        <f>VLOOKUP(A65,'Pa aktivitātēm'!A21:F181,6,0)</f>
        <v>0</v>
      </c>
      <c r="G65" s="28">
        <f>'Pa aktivitātēm'!G45</f>
        <v>4369280</v>
      </c>
      <c r="H65" s="28">
        <f>'Pa aktivitātēm'!I45</f>
        <v>4369280</v>
      </c>
      <c r="I65" s="28">
        <f>'Pa aktivitātēm'!J45</f>
        <v>0</v>
      </c>
      <c r="J65" s="28">
        <f>'Pa aktivitātēm'!K45</f>
        <v>0</v>
      </c>
      <c r="K65" s="208">
        <f t="shared" si="9"/>
        <v>4369280</v>
      </c>
      <c r="L65" s="81">
        <f t="shared" si="34"/>
        <v>1</v>
      </c>
      <c r="M65" s="28">
        <f>'Pa aktivitātēm'!P45</f>
        <v>0</v>
      </c>
      <c r="N65" s="26">
        <f t="shared" si="35"/>
        <v>0</v>
      </c>
      <c r="O65" s="213">
        <f>'Pa aktivitātēm'!U45</f>
        <v>0</v>
      </c>
      <c r="P65" s="25">
        <f t="shared" si="5"/>
        <v>0</v>
      </c>
      <c r="Q65" s="224">
        <f t="shared" si="13"/>
        <v>4369280</v>
      </c>
      <c r="R65" s="226">
        <f t="shared" si="40"/>
        <v>4369280</v>
      </c>
      <c r="S65" s="227">
        <f t="shared" si="14"/>
        <v>0</v>
      </c>
      <c r="T65" s="208">
        <f t="shared" si="7"/>
        <v>4369280</v>
      </c>
      <c r="U65" s="220" t="e">
        <f>Akt_apakšakt_pēcuzraudzība!#REF!</f>
        <v>#REF!</v>
      </c>
      <c r="V65" s="47" t="e">
        <f t="shared" si="11"/>
        <v>#REF!</v>
      </c>
    </row>
    <row r="66" spans="1:22" ht="56.25">
      <c r="A66" s="95" t="s">
        <v>416</v>
      </c>
      <c r="B66" s="300"/>
      <c r="C66" s="96" t="s">
        <v>332</v>
      </c>
      <c r="D66" s="97" t="s">
        <v>0</v>
      </c>
      <c r="E66" s="97" t="s">
        <v>246</v>
      </c>
      <c r="F66" s="97" t="str">
        <f>VLOOKUP(A66,'Pa aktivitātēm'!A22:F182,6,0)</f>
        <v>3 vai 5</v>
      </c>
      <c r="G66" s="28">
        <f>'Pa aktivitātēm'!G46</f>
        <v>4268616</v>
      </c>
      <c r="H66" s="28">
        <f>'Pa aktivitātēm'!I46</f>
        <v>4268616</v>
      </c>
      <c r="I66" s="28">
        <f>'Pa aktivitātēm'!J46</f>
        <v>2197093.35</v>
      </c>
      <c r="J66" s="28">
        <f>'Pa aktivitātēm'!K46</f>
        <v>2197093.35</v>
      </c>
      <c r="K66" s="208">
        <f t="shared" si="9"/>
        <v>6465709.3499999996</v>
      </c>
      <c r="L66" s="81">
        <f t="shared" si="34"/>
        <v>1.5147085964162623</v>
      </c>
      <c r="M66" s="28">
        <f>'Pa aktivitātēm'!P46</f>
        <v>0</v>
      </c>
      <c r="N66" s="26">
        <f t="shared" si="35"/>
        <v>0</v>
      </c>
      <c r="O66" s="213">
        <f>'Pa aktivitātēm'!U46</f>
        <v>0</v>
      </c>
      <c r="P66" s="25">
        <f t="shared" si="5"/>
        <v>0</v>
      </c>
      <c r="Q66" s="224">
        <v>0</v>
      </c>
      <c r="R66" s="226">
        <f>K66-O66</f>
        <v>6465709.3499999996</v>
      </c>
      <c r="S66" s="227">
        <f t="shared" si="14"/>
        <v>6465709.3499999996</v>
      </c>
      <c r="T66" s="208">
        <f t="shared" si="7"/>
        <v>6465709.3499999996</v>
      </c>
      <c r="U66" s="220" t="e">
        <f>Akt_apakšakt_pēcuzraudzība!#REF!</f>
        <v>#REF!</v>
      </c>
      <c r="V66" s="47" t="e">
        <f t="shared" si="11"/>
        <v>#REF!</v>
      </c>
    </row>
    <row r="67" spans="1:22" ht="112.5" hidden="1">
      <c r="A67" s="95" t="s">
        <v>466</v>
      </c>
      <c r="B67" s="300"/>
      <c r="C67" s="96" t="s">
        <v>123</v>
      </c>
      <c r="D67" s="97" t="s">
        <v>0</v>
      </c>
      <c r="E67" s="97" t="s">
        <v>246</v>
      </c>
      <c r="F67" s="97">
        <f>VLOOKUP(A67,'Pa aktivitātēm'!A23:F183,6,0)</f>
        <v>0</v>
      </c>
      <c r="G67" s="28">
        <f>'Pa aktivitātēm'!G47</f>
        <v>12817550.999999998</v>
      </c>
      <c r="H67" s="28">
        <f>'Pa aktivitātēm'!I47</f>
        <v>12817550.999999998</v>
      </c>
      <c r="I67" s="28">
        <f>'Pa aktivitātēm'!J47</f>
        <v>0</v>
      </c>
      <c r="J67" s="28">
        <f>'Pa aktivitātēm'!K47</f>
        <v>0</v>
      </c>
      <c r="K67" s="208">
        <f t="shared" si="9"/>
        <v>12817550.999999998</v>
      </c>
      <c r="L67" s="81">
        <f t="shared" si="34"/>
        <v>1</v>
      </c>
      <c r="M67" s="28">
        <f>'Pa aktivitātēm'!P47</f>
        <v>0</v>
      </c>
      <c r="N67" s="26">
        <f t="shared" si="35"/>
        <v>0</v>
      </c>
      <c r="O67" s="213">
        <f>'Pa aktivitātēm'!U47</f>
        <v>0</v>
      </c>
      <c r="P67" s="25">
        <f t="shared" si="5"/>
        <v>0</v>
      </c>
      <c r="Q67" s="224">
        <f t="shared" si="13"/>
        <v>12817550.999999998</v>
      </c>
      <c r="R67" s="226">
        <f t="shared" si="40"/>
        <v>12817550.999999998</v>
      </c>
      <c r="S67" s="227">
        <f t="shared" si="14"/>
        <v>0</v>
      </c>
      <c r="T67" s="208">
        <f t="shared" si="7"/>
        <v>12817550.999999998</v>
      </c>
      <c r="U67" s="220" t="e">
        <f>Akt_apakšakt_pēcuzraudzība!#REF!</f>
        <v>#REF!</v>
      </c>
      <c r="V67" s="47">
        <v>0</v>
      </c>
    </row>
    <row r="68" spans="1:22" ht="150" hidden="1">
      <c r="A68" s="95" t="s">
        <v>507</v>
      </c>
      <c r="B68" s="300"/>
      <c r="C68" s="96" t="s">
        <v>508</v>
      </c>
      <c r="D68" s="97" t="s">
        <v>0</v>
      </c>
      <c r="E68" s="97" t="s">
        <v>245</v>
      </c>
      <c r="F68" s="97" t="e">
        <f>VLOOKUP(A68,'Pa aktivitātēm'!A24:F184,6,0)</f>
        <v>#N/A</v>
      </c>
      <c r="G68" s="48">
        <f>SUM(G69:G70)</f>
        <v>8579421</v>
      </c>
      <c r="H68" s="48">
        <f t="shared" ref="H68:M68" si="41">SUM(H69:H70)</f>
        <v>8579421</v>
      </c>
      <c r="I68" s="48">
        <f t="shared" si="41"/>
        <v>0</v>
      </c>
      <c r="J68" s="48">
        <f t="shared" si="41"/>
        <v>0</v>
      </c>
      <c r="K68" s="208">
        <f t="shared" si="9"/>
        <v>8579421</v>
      </c>
      <c r="L68" s="81">
        <f t="shared" si="34"/>
        <v>1</v>
      </c>
      <c r="M68" s="48">
        <f t="shared" si="41"/>
        <v>0</v>
      </c>
      <c r="N68" s="26">
        <f t="shared" si="35"/>
        <v>0</v>
      </c>
      <c r="O68" s="213">
        <f>SUM(O69:O70)</f>
        <v>0</v>
      </c>
      <c r="P68" s="25">
        <f t="shared" si="5"/>
        <v>0</v>
      </c>
      <c r="Q68" s="224">
        <f t="shared" si="13"/>
        <v>8579421</v>
      </c>
      <c r="R68" s="226">
        <f t="shared" si="40"/>
        <v>8579421</v>
      </c>
      <c r="S68" s="227">
        <f t="shared" si="14"/>
        <v>0</v>
      </c>
      <c r="T68" s="208">
        <f t="shared" si="7"/>
        <v>8579421</v>
      </c>
      <c r="U68" s="220" t="e">
        <f>Akt_apakšakt_pēcuzraudzība!#REF!</f>
        <v>#REF!</v>
      </c>
      <c r="V68" s="47" t="e">
        <f t="shared" si="11"/>
        <v>#REF!</v>
      </c>
    </row>
    <row r="69" spans="1:22" ht="131.25" hidden="1">
      <c r="A69" s="95" t="s">
        <v>465</v>
      </c>
      <c r="B69" s="300"/>
      <c r="C69" s="96" t="s">
        <v>124</v>
      </c>
      <c r="D69" s="97" t="s">
        <v>0</v>
      </c>
      <c r="E69" s="97" t="s">
        <v>245</v>
      </c>
      <c r="F69" s="97">
        <f>VLOOKUP(A69,'Pa aktivitātēm'!A25:F185,6,0)</f>
        <v>0</v>
      </c>
      <c r="G69" s="28">
        <f>'Pa aktivitātēm'!G48</f>
        <v>739521</v>
      </c>
      <c r="H69" s="28">
        <f>'Pa aktivitātēm'!I48</f>
        <v>739521</v>
      </c>
      <c r="I69" s="28">
        <f>'Pa aktivitātēm'!J48</f>
        <v>0</v>
      </c>
      <c r="J69" s="28">
        <f>'Pa aktivitātēm'!K48</f>
        <v>0</v>
      </c>
      <c r="K69" s="208">
        <f t="shared" si="9"/>
        <v>739521</v>
      </c>
      <c r="L69" s="81">
        <f t="shared" si="34"/>
        <v>1</v>
      </c>
      <c r="M69" s="28">
        <f>'Pa aktivitātēm'!P48</f>
        <v>0</v>
      </c>
      <c r="N69" s="26">
        <f t="shared" si="35"/>
        <v>0</v>
      </c>
      <c r="O69" s="213">
        <f>'Pa aktivitātēm'!U48</f>
        <v>0</v>
      </c>
      <c r="P69" s="25">
        <f t="shared" si="5"/>
        <v>0</v>
      </c>
      <c r="Q69" s="224">
        <f t="shared" si="13"/>
        <v>739521</v>
      </c>
      <c r="R69" s="226">
        <f t="shared" si="40"/>
        <v>739521</v>
      </c>
      <c r="S69" s="227">
        <f t="shared" si="14"/>
        <v>0</v>
      </c>
      <c r="T69" s="208">
        <f t="shared" si="7"/>
        <v>739521</v>
      </c>
      <c r="U69" s="220" t="e">
        <f>Akt_apakšakt_pēcuzraudzība!#REF!</f>
        <v>#REF!</v>
      </c>
      <c r="V69" s="47" t="e">
        <f t="shared" si="11"/>
        <v>#REF!</v>
      </c>
    </row>
    <row r="70" spans="1:22" ht="150" hidden="1">
      <c r="A70" s="95" t="s">
        <v>464</v>
      </c>
      <c r="B70" s="300"/>
      <c r="C70" s="96" t="s">
        <v>125</v>
      </c>
      <c r="D70" s="97" t="s">
        <v>0</v>
      </c>
      <c r="E70" s="97" t="s">
        <v>245</v>
      </c>
      <c r="F70" s="97">
        <f>VLOOKUP(A70,'Pa aktivitātēm'!A26:F186,6,0)</f>
        <v>0</v>
      </c>
      <c r="G70" s="28">
        <f>'Pa aktivitātēm'!G49</f>
        <v>7839900</v>
      </c>
      <c r="H70" s="28">
        <f>'Pa aktivitātēm'!I49</f>
        <v>7839900</v>
      </c>
      <c r="I70" s="28">
        <f>'Pa aktivitātēm'!J49</f>
        <v>0</v>
      </c>
      <c r="J70" s="28">
        <f>'Pa aktivitātēm'!K49</f>
        <v>0</v>
      </c>
      <c r="K70" s="208">
        <f t="shared" si="9"/>
        <v>7839900</v>
      </c>
      <c r="L70" s="81">
        <f t="shared" si="34"/>
        <v>1</v>
      </c>
      <c r="M70" s="28">
        <f>'Pa aktivitātēm'!P49</f>
        <v>0</v>
      </c>
      <c r="N70" s="26">
        <f t="shared" si="35"/>
        <v>0</v>
      </c>
      <c r="O70" s="213">
        <f>'Pa aktivitātēm'!U49</f>
        <v>0</v>
      </c>
      <c r="P70" s="25">
        <f t="shared" si="5"/>
        <v>0</v>
      </c>
      <c r="Q70" s="224">
        <f t="shared" si="13"/>
        <v>7839900</v>
      </c>
      <c r="R70" s="226">
        <f t="shared" si="40"/>
        <v>7839900</v>
      </c>
      <c r="S70" s="227">
        <f t="shared" si="14"/>
        <v>0</v>
      </c>
      <c r="T70" s="208">
        <f t="shared" si="7"/>
        <v>7839900</v>
      </c>
      <c r="U70" s="220" t="e">
        <f>Akt_apakšakt_pēcuzraudzība!#REF!</f>
        <v>#REF!</v>
      </c>
      <c r="V70" s="47" t="e">
        <f t="shared" si="11"/>
        <v>#REF!</v>
      </c>
    </row>
    <row r="71" spans="1:22" ht="93.75" hidden="1">
      <c r="A71" s="95" t="s">
        <v>344</v>
      </c>
      <c r="B71" s="300"/>
      <c r="C71" s="96" t="s">
        <v>283</v>
      </c>
      <c r="D71" s="97" t="s">
        <v>0</v>
      </c>
      <c r="E71" s="97" t="s">
        <v>245</v>
      </c>
      <c r="F71" s="97">
        <f>VLOOKUP(A71,'Pa aktivitātēm'!A27:F187,6,0)</f>
        <v>0</v>
      </c>
      <c r="G71" s="28">
        <f>'Pa aktivitātēm'!G50</f>
        <v>2932167</v>
      </c>
      <c r="H71" s="28">
        <f>'Pa aktivitātēm'!I50</f>
        <v>2932167</v>
      </c>
      <c r="I71" s="28">
        <f>'Pa aktivitātēm'!J50</f>
        <v>0</v>
      </c>
      <c r="J71" s="28">
        <f>'Pa aktivitātēm'!K50</f>
        <v>0</v>
      </c>
      <c r="K71" s="208">
        <f t="shared" si="9"/>
        <v>2932167</v>
      </c>
      <c r="L71" s="81">
        <f t="shared" si="34"/>
        <v>1</v>
      </c>
      <c r="M71" s="28">
        <f>'Pa aktivitātēm'!P50</f>
        <v>0</v>
      </c>
      <c r="N71" s="26">
        <f t="shared" si="35"/>
        <v>0</v>
      </c>
      <c r="O71" s="213">
        <f>'Pa aktivitātēm'!U50</f>
        <v>0</v>
      </c>
      <c r="P71" s="25">
        <f t="shared" si="5"/>
        <v>0</v>
      </c>
      <c r="Q71" s="224">
        <f t="shared" si="13"/>
        <v>2932167</v>
      </c>
      <c r="R71" s="226">
        <f t="shared" si="40"/>
        <v>2932167</v>
      </c>
      <c r="S71" s="227">
        <f t="shared" si="14"/>
        <v>0</v>
      </c>
      <c r="T71" s="208">
        <f t="shared" si="7"/>
        <v>2932167</v>
      </c>
      <c r="U71" s="220" t="e">
        <f>Akt_apakšakt_pēcuzraudzība!#REF!</f>
        <v>#REF!</v>
      </c>
      <c r="V71" s="47" t="e">
        <f t="shared" si="11"/>
        <v>#REF!</v>
      </c>
    </row>
    <row r="72" spans="1:22" ht="112.5" hidden="1">
      <c r="A72" s="95" t="s">
        <v>362</v>
      </c>
      <c r="B72" s="300"/>
      <c r="C72" s="96" t="s">
        <v>357</v>
      </c>
      <c r="D72" s="97" t="s">
        <v>0</v>
      </c>
      <c r="E72" s="97" t="s">
        <v>245</v>
      </c>
      <c r="F72" s="97">
        <f>VLOOKUP(A72,'Pa aktivitātēm'!A28:F188,6,0)</f>
        <v>0</v>
      </c>
      <c r="G72" s="28">
        <f>'Pa aktivitātēm'!G51</f>
        <v>69575067</v>
      </c>
      <c r="H72" s="28">
        <f>'Pa aktivitātēm'!I51</f>
        <v>69575067</v>
      </c>
      <c r="I72" s="28">
        <f>'Pa aktivitātēm'!J51</f>
        <v>26877129.32</v>
      </c>
      <c r="J72" s="28">
        <f>'Pa aktivitātēm'!K51</f>
        <v>21636089.102600001</v>
      </c>
      <c r="K72" s="208">
        <f t="shared" si="9"/>
        <v>91211156.102600008</v>
      </c>
      <c r="L72" s="81">
        <f t="shared" si="34"/>
        <v>1.3109747505180269</v>
      </c>
      <c r="M72" s="28">
        <f>'Pa aktivitātēm'!P51</f>
        <v>0</v>
      </c>
      <c r="N72" s="26">
        <f t="shared" si="35"/>
        <v>0</v>
      </c>
      <c r="O72" s="213">
        <f>'Pa aktivitātēm'!U51</f>
        <v>0</v>
      </c>
      <c r="P72" s="25">
        <f t="shared" si="5"/>
        <v>0</v>
      </c>
      <c r="Q72" s="224">
        <v>0</v>
      </c>
      <c r="R72" s="226">
        <f t="shared" si="40"/>
        <v>91211156.102600008</v>
      </c>
      <c r="S72" s="227">
        <f t="shared" si="14"/>
        <v>91211156.102600008</v>
      </c>
      <c r="T72" s="208">
        <f t="shared" si="7"/>
        <v>91211156.102600008</v>
      </c>
      <c r="U72" s="220" t="e">
        <f>Akt_apakšakt_pēcuzraudzība!#REF!</f>
        <v>#REF!</v>
      </c>
      <c r="V72" s="47" t="e">
        <f t="shared" si="11"/>
        <v>#REF!</v>
      </c>
    </row>
    <row r="73" spans="1:22" ht="93.75" hidden="1">
      <c r="A73" s="95" t="s">
        <v>17</v>
      </c>
      <c r="B73" s="300"/>
      <c r="C73" s="96" t="s">
        <v>126</v>
      </c>
      <c r="D73" s="97" t="s">
        <v>0</v>
      </c>
      <c r="E73" s="97" t="s">
        <v>245</v>
      </c>
      <c r="F73" s="97" t="e">
        <f>VLOOKUP(A73,'Pa aktivitātēm'!A29:F189,6,0)</f>
        <v>#N/A</v>
      </c>
      <c r="G73" s="28">
        <f>'Pa aktivitātēm'!G52</f>
        <v>0</v>
      </c>
      <c r="H73" s="28">
        <f>'Pa aktivitātēm'!I52</f>
        <v>0</v>
      </c>
      <c r="I73" s="28">
        <f>'Pa aktivitātēm'!J52</f>
        <v>0</v>
      </c>
      <c r="J73" s="28">
        <f>'Pa aktivitātēm'!K52</f>
        <v>0</v>
      </c>
      <c r="K73" s="208">
        <f t="shared" si="9"/>
        <v>0</v>
      </c>
      <c r="L73" s="81">
        <v>0</v>
      </c>
      <c r="M73" s="28">
        <f>'Pa aktivitātēm'!P52</f>
        <v>0</v>
      </c>
      <c r="N73" s="26">
        <v>0</v>
      </c>
      <c r="O73" s="213">
        <f>'Pa aktivitātēm'!U52</f>
        <v>0</v>
      </c>
      <c r="P73" s="25">
        <f t="shared" si="5"/>
        <v>0</v>
      </c>
      <c r="Q73" s="224">
        <f t="shared" si="13"/>
        <v>0</v>
      </c>
      <c r="R73" s="226">
        <f t="shared" si="40"/>
        <v>0</v>
      </c>
      <c r="S73" s="227">
        <f t="shared" si="14"/>
        <v>0</v>
      </c>
      <c r="T73" s="208">
        <f t="shared" si="7"/>
        <v>0</v>
      </c>
      <c r="U73" s="220" t="e">
        <f>Akt_apakšakt_pēcuzraudzība!#REF!</f>
        <v>#REF!</v>
      </c>
      <c r="V73" s="47" t="e">
        <f t="shared" si="11"/>
        <v>#REF!</v>
      </c>
    </row>
    <row r="74" spans="1:22" ht="150" hidden="1">
      <c r="A74" s="95" t="s">
        <v>437</v>
      </c>
      <c r="B74" s="300"/>
      <c r="C74" s="96" t="s">
        <v>127</v>
      </c>
      <c r="D74" s="97" t="s">
        <v>0</v>
      </c>
      <c r="E74" s="97" t="s">
        <v>245</v>
      </c>
      <c r="F74" s="97">
        <f>VLOOKUP(A74,'Pa aktivitātēm'!A30:F190,6,0)</f>
        <v>0</v>
      </c>
      <c r="G74" s="28">
        <f>'Pa aktivitātēm'!G53</f>
        <v>1046397</v>
      </c>
      <c r="H74" s="28">
        <f>'Pa aktivitātēm'!I53</f>
        <v>1046397</v>
      </c>
      <c r="I74" s="28">
        <f>'Pa aktivitātēm'!J53</f>
        <v>0</v>
      </c>
      <c r="J74" s="28">
        <f>'Pa aktivitātēm'!K53</f>
        <v>0</v>
      </c>
      <c r="K74" s="208">
        <f t="shared" si="9"/>
        <v>1046397</v>
      </c>
      <c r="L74" s="81">
        <f>K74/H74</f>
        <v>1</v>
      </c>
      <c r="M74" s="28">
        <f>'Pa aktivitātēm'!P53</f>
        <v>0</v>
      </c>
      <c r="N74" s="26">
        <f>M74/H74</f>
        <v>0</v>
      </c>
      <c r="O74" s="213">
        <f>'Pa aktivitātēm'!U53</f>
        <v>0</v>
      </c>
      <c r="P74" s="25">
        <f t="shared" si="5"/>
        <v>0</v>
      </c>
      <c r="Q74" s="224">
        <f t="shared" si="13"/>
        <v>1046397</v>
      </c>
      <c r="R74" s="226">
        <f t="shared" si="40"/>
        <v>1046397</v>
      </c>
      <c r="S74" s="227">
        <f t="shared" si="14"/>
        <v>0</v>
      </c>
      <c r="T74" s="208">
        <f t="shared" si="7"/>
        <v>1046397</v>
      </c>
      <c r="U74" s="220" t="e">
        <f>Akt_apakšakt_pēcuzraudzība!#REF!</f>
        <v>#REF!</v>
      </c>
      <c r="V74" s="47" t="e">
        <f t="shared" si="11"/>
        <v>#REF!</v>
      </c>
    </row>
    <row r="75" spans="1:22" ht="187.5" hidden="1">
      <c r="A75" s="95" t="s">
        <v>18</v>
      </c>
      <c r="B75" s="300"/>
      <c r="C75" s="96" t="s">
        <v>128</v>
      </c>
      <c r="D75" s="97" t="s">
        <v>0</v>
      </c>
      <c r="E75" s="97" t="s">
        <v>245</v>
      </c>
      <c r="F75" s="97" t="e">
        <f>VLOOKUP(A75,'Pa aktivitātēm'!A31:F191,6,0)</f>
        <v>#N/A</v>
      </c>
      <c r="G75" s="28">
        <f>'Pa aktivitātēm'!G54</f>
        <v>0</v>
      </c>
      <c r="H75" s="28">
        <f>'Pa aktivitātēm'!I54</f>
        <v>0</v>
      </c>
      <c r="I75" s="28">
        <f>'Pa aktivitātēm'!J54</f>
        <v>0</v>
      </c>
      <c r="J75" s="28">
        <f>'Pa aktivitātēm'!K54</f>
        <v>0</v>
      </c>
      <c r="K75" s="208">
        <f t="shared" si="9"/>
        <v>0</v>
      </c>
      <c r="L75" s="81">
        <v>0</v>
      </c>
      <c r="M75" s="28">
        <f>'Pa aktivitātēm'!P54</f>
        <v>0</v>
      </c>
      <c r="N75" s="26">
        <v>0</v>
      </c>
      <c r="O75" s="213">
        <f>'Pa aktivitātēm'!U54</f>
        <v>0</v>
      </c>
      <c r="P75" s="25">
        <f t="shared" si="5"/>
        <v>0</v>
      </c>
      <c r="Q75" s="224">
        <f t="shared" si="13"/>
        <v>0</v>
      </c>
      <c r="R75" s="226">
        <f t="shared" si="40"/>
        <v>0</v>
      </c>
      <c r="S75" s="227">
        <f t="shared" si="14"/>
        <v>0</v>
      </c>
      <c r="T75" s="208">
        <f t="shared" si="7"/>
        <v>0</v>
      </c>
      <c r="U75" s="220" t="e">
        <f>Akt_apakšakt_pēcuzraudzība!#REF!</f>
        <v>#REF!</v>
      </c>
      <c r="V75" s="47" t="e">
        <f t="shared" si="11"/>
        <v>#REF!</v>
      </c>
    </row>
    <row r="76" spans="1:22" ht="75" hidden="1">
      <c r="A76" s="95" t="s">
        <v>342</v>
      </c>
      <c r="B76" s="300"/>
      <c r="C76" s="96" t="s">
        <v>129</v>
      </c>
      <c r="D76" s="97" t="s">
        <v>0</v>
      </c>
      <c r="E76" s="97" t="s">
        <v>246</v>
      </c>
      <c r="F76" s="97">
        <f>VLOOKUP(A76,'Pa aktivitātēm'!A32:F192,6,0)</f>
        <v>0</v>
      </c>
      <c r="G76" s="28">
        <f>'Pa aktivitātēm'!G55</f>
        <v>151241</v>
      </c>
      <c r="H76" s="28">
        <f>'Pa aktivitātēm'!I55</f>
        <v>151241</v>
      </c>
      <c r="I76" s="28">
        <f>'Pa aktivitātēm'!J55</f>
        <v>0</v>
      </c>
      <c r="J76" s="28">
        <f>'Pa aktivitātēm'!K55</f>
        <v>0</v>
      </c>
      <c r="K76" s="208">
        <f t="shared" si="9"/>
        <v>151241</v>
      </c>
      <c r="L76" s="81">
        <f>K76/H76</f>
        <v>1</v>
      </c>
      <c r="M76" s="28">
        <f>'Pa aktivitātēm'!P55</f>
        <v>0</v>
      </c>
      <c r="N76" s="26">
        <f>M76/H76</f>
        <v>0</v>
      </c>
      <c r="O76" s="213">
        <f>'Pa aktivitātēm'!U55</f>
        <v>0</v>
      </c>
      <c r="P76" s="25">
        <f t="shared" si="5"/>
        <v>0</v>
      </c>
      <c r="Q76" s="224">
        <f t="shared" si="13"/>
        <v>151241</v>
      </c>
      <c r="R76" s="226">
        <f t="shared" si="40"/>
        <v>151241</v>
      </c>
      <c r="S76" s="227">
        <f t="shared" si="14"/>
        <v>0</v>
      </c>
      <c r="T76" s="208">
        <f t="shared" si="7"/>
        <v>151241</v>
      </c>
      <c r="U76" s="220" t="e">
        <f>Akt_apakšakt_pēcuzraudzība!#REF!</f>
        <v>#REF!</v>
      </c>
      <c r="V76" s="47" t="e">
        <f t="shared" si="11"/>
        <v>#REF!</v>
      </c>
    </row>
    <row r="77" spans="1:22" ht="37.5" hidden="1">
      <c r="A77" s="98" t="s">
        <v>19</v>
      </c>
      <c r="B77" s="301"/>
      <c r="C77" s="99" t="s">
        <v>130</v>
      </c>
      <c r="D77" s="100" t="s">
        <v>0</v>
      </c>
      <c r="E77" s="100" t="s">
        <v>247</v>
      </c>
      <c r="F77" s="97" t="e">
        <f>VLOOKUP(A77,'Pa aktivitātēm'!A33:F193,6,0)</f>
        <v>#N/A</v>
      </c>
      <c r="G77" s="27">
        <f>SUM(G78:G80)</f>
        <v>12407934</v>
      </c>
      <c r="H77" s="27">
        <f t="shared" ref="H77:M77" si="42">SUM(H78:H80)</f>
        <v>12407934</v>
      </c>
      <c r="I77" s="27">
        <f t="shared" si="42"/>
        <v>1707446.17</v>
      </c>
      <c r="J77" s="27">
        <f t="shared" si="42"/>
        <v>1474379.767795</v>
      </c>
      <c r="K77" s="208">
        <f t="shared" si="9"/>
        <v>13882313.767795</v>
      </c>
      <c r="L77" s="101">
        <f>K77/H77</f>
        <v>1.1188255649808421</v>
      </c>
      <c r="M77" s="27">
        <f t="shared" si="42"/>
        <v>0</v>
      </c>
      <c r="N77" s="22">
        <f>M77/H77</f>
        <v>0</v>
      </c>
      <c r="O77" s="212">
        <f>SUM(O78:O80)</f>
        <v>0</v>
      </c>
      <c r="P77" s="23">
        <f t="shared" si="5"/>
        <v>0</v>
      </c>
      <c r="Q77" s="224">
        <f t="shared" si="13"/>
        <v>12407934</v>
      </c>
      <c r="R77" s="212">
        <f>SUM(R78:R80)</f>
        <v>13882313.767795</v>
      </c>
      <c r="S77" s="227">
        <f t="shared" si="14"/>
        <v>1474379.7677950002</v>
      </c>
      <c r="T77" s="208">
        <f t="shared" si="7"/>
        <v>13882313.767795</v>
      </c>
      <c r="U77" s="222" t="e">
        <f>SUM(U78:U80)</f>
        <v>#REF!</v>
      </c>
      <c r="V77" s="47" t="e">
        <f t="shared" si="11"/>
        <v>#REF!</v>
      </c>
    </row>
    <row r="78" spans="1:22" ht="93.75" hidden="1">
      <c r="A78" s="95" t="s">
        <v>20</v>
      </c>
      <c r="B78" s="300"/>
      <c r="C78" s="96" t="s">
        <v>131</v>
      </c>
      <c r="D78" s="97" t="s">
        <v>0</v>
      </c>
      <c r="E78" s="97" t="s">
        <v>247</v>
      </c>
      <c r="F78" s="97" t="e">
        <f>VLOOKUP(A78,'Pa aktivitātēm'!A34:F194,6,0)</f>
        <v>#N/A</v>
      </c>
      <c r="G78" s="48">
        <f>'Pa aktivitātēm'!G56</f>
        <v>0</v>
      </c>
      <c r="H78" s="48">
        <f>'Pa aktivitātēm'!I56</f>
        <v>0</v>
      </c>
      <c r="I78" s="48">
        <f>'Pa aktivitātēm'!J56</f>
        <v>0</v>
      </c>
      <c r="J78" s="48">
        <f>'Pa aktivitātēm'!K56</f>
        <v>0</v>
      </c>
      <c r="K78" s="208">
        <f t="shared" si="9"/>
        <v>0</v>
      </c>
      <c r="L78" s="81">
        <v>0</v>
      </c>
      <c r="M78" s="48">
        <f>'Pa aktivitātēm'!P56</f>
        <v>0</v>
      </c>
      <c r="N78" s="26">
        <v>0</v>
      </c>
      <c r="O78" s="214">
        <f>'Pa aktivitātēm'!U56</f>
        <v>0</v>
      </c>
      <c r="P78" s="25">
        <f t="shared" si="5"/>
        <v>0</v>
      </c>
      <c r="Q78" s="224">
        <f t="shared" si="13"/>
        <v>0</v>
      </c>
      <c r="R78" s="226">
        <f>K78-O78</f>
        <v>0</v>
      </c>
      <c r="S78" s="227">
        <f t="shared" si="14"/>
        <v>0</v>
      </c>
      <c r="T78" s="208">
        <f t="shared" si="7"/>
        <v>0</v>
      </c>
      <c r="U78" s="220" t="e">
        <f>Akt_apakšakt_pēcuzraudzība!#REF!</f>
        <v>#REF!</v>
      </c>
      <c r="V78" s="47" t="e">
        <f t="shared" si="11"/>
        <v>#REF!</v>
      </c>
    </row>
    <row r="79" spans="1:22" ht="75" hidden="1">
      <c r="A79" s="95" t="s">
        <v>21</v>
      </c>
      <c r="B79" s="300"/>
      <c r="C79" s="96" t="s">
        <v>132</v>
      </c>
      <c r="D79" s="97" t="s">
        <v>0</v>
      </c>
      <c r="E79" s="97" t="s">
        <v>247</v>
      </c>
      <c r="F79" s="97" t="e">
        <f>VLOOKUP(A79,'Pa aktivitātēm'!A35:F195,6,0)</f>
        <v>#N/A</v>
      </c>
      <c r="G79" s="48">
        <f>'Pa aktivitātēm'!G57</f>
        <v>0</v>
      </c>
      <c r="H79" s="48">
        <f>'Pa aktivitātēm'!I57</f>
        <v>0</v>
      </c>
      <c r="I79" s="48">
        <f>'Pa aktivitātēm'!J57</f>
        <v>0</v>
      </c>
      <c r="J79" s="48">
        <f>'Pa aktivitātēm'!K57</f>
        <v>0</v>
      </c>
      <c r="K79" s="208">
        <f t="shared" si="9"/>
        <v>0</v>
      </c>
      <c r="L79" s="81">
        <v>0</v>
      </c>
      <c r="M79" s="48">
        <f>'Pa aktivitātēm'!P57</f>
        <v>0</v>
      </c>
      <c r="N79" s="26">
        <v>0</v>
      </c>
      <c r="O79" s="214">
        <f>'Pa aktivitātēm'!U57</f>
        <v>0</v>
      </c>
      <c r="P79" s="25">
        <f t="shared" si="5"/>
        <v>0</v>
      </c>
      <c r="Q79" s="224">
        <f t="shared" si="13"/>
        <v>0</v>
      </c>
      <c r="R79" s="226">
        <f>K79-O79</f>
        <v>0</v>
      </c>
      <c r="S79" s="227">
        <f t="shared" si="14"/>
        <v>0</v>
      </c>
      <c r="T79" s="208">
        <f t="shared" si="7"/>
        <v>0</v>
      </c>
      <c r="U79" s="220" t="e">
        <f>Akt_apakšakt_pēcuzraudzība!#REF!</f>
        <v>#REF!</v>
      </c>
      <c r="V79" s="47" t="e">
        <f t="shared" si="11"/>
        <v>#REF!</v>
      </c>
    </row>
    <row r="80" spans="1:22" ht="168.75" hidden="1">
      <c r="A80" s="95" t="s">
        <v>417</v>
      </c>
      <c r="B80" s="300"/>
      <c r="C80" s="96" t="s">
        <v>133</v>
      </c>
      <c r="D80" s="97" t="s">
        <v>0</v>
      </c>
      <c r="E80" s="97" t="s">
        <v>247</v>
      </c>
      <c r="F80" s="97">
        <f>VLOOKUP(A80,'Pa aktivitātēm'!A36:F196,6,0)</f>
        <v>5</v>
      </c>
      <c r="G80" s="48">
        <f>'Pa aktivitātēm'!G58</f>
        <v>12407934</v>
      </c>
      <c r="H80" s="48">
        <f>'Pa aktivitātēm'!I58</f>
        <v>12407934</v>
      </c>
      <c r="I80" s="48">
        <f>'Pa aktivitātēm'!J58</f>
        <v>1707446.17</v>
      </c>
      <c r="J80" s="48">
        <f>'Pa aktivitātēm'!K58</f>
        <v>1474379.767795</v>
      </c>
      <c r="K80" s="208">
        <f t="shared" si="9"/>
        <v>13882313.767795</v>
      </c>
      <c r="L80" s="81">
        <f t="shared" ref="L80:L93" si="43">K80/H80</f>
        <v>1.1188255649808421</v>
      </c>
      <c r="M80" s="48">
        <f>'Pa aktivitātēm'!P58</f>
        <v>0</v>
      </c>
      <c r="N80" s="26">
        <f t="shared" ref="N80:N93" si="44">M80/H80</f>
        <v>0</v>
      </c>
      <c r="O80" s="214">
        <f>'Pa aktivitātēm'!U58</f>
        <v>0</v>
      </c>
      <c r="P80" s="25">
        <f t="shared" si="5"/>
        <v>0</v>
      </c>
      <c r="Q80" s="224">
        <v>0</v>
      </c>
      <c r="R80" s="226">
        <f>K80-O80</f>
        <v>13882313.767795</v>
      </c>
      <c r="S80" s="227">
        <f t="shared" si="14"/>
        <v>13882313.767795</v>
      </c>
      <c r="T80" s="208">
        <f t="shared" si="7"/>
        <v>13882313.767795</v>
      </c>
      <c r="U80" s="220" t="e">
        <f>Akt_apakšakt_pēcuzraudzība!#REF!</f>
        <v>#REF!</v>
      </c>
      <c r="V80" s="47" t="e">
        <f t="shared" si="11"/>
        <v>#REF!</v>
      </c>
    </row>
    <row r="81" spans="1:22" ht="75" hidden="1">
      <c r="A81" s="98" t="s">
        <v>22</v>
      </c>
      <c r="B81" s="301"/>
      <c r="C81" s="99" t="s">
        <v>134</v>
      </c>
      <c r="D81" s="100" t="s">
        <v>0</v>
      </c>
      <c r="E81" s="100"/>
      <c r="F81" s="97" t="e">
        <f>VLOOKUP(A81,'Pa aktivitātēm'!A37:F197,6,0)</f>
        <v>#N/A</v>
      </c>
      <c r="G81" s="27">
        <f>G82</f>
        <v>48014823</v>
      </c>
      <c r="H81" s="27">
        <f t="shared" ref="H81:M81" si="45">H82</f>
        <v>48014823</v>
      </c>
      <c r="I81" s="27">
        <f t="shared" si="45"/>
        <v>4731987.8600000003</v>
      </c>
      <c r="J81" s="27">
        <f t="shared" si="45"/>
        <v>4389433.0943840006</v>
      </c>
      <c r="K81" s="208">
        <f t="shared" si="9"/>
        <v>52404256.094384</v>
      </c>
      <c r="L81" s="101">
        <f t="shared" si="43"/>
        <v>1.0914182916884647</v>
      </c>
      <c r="M81" s="27">
        <f t="shared" si="45"/>
        <v>0</v>
      </c>
      <c r="N81" s="22">
        <f t="shared" si="44"/>
        <v>0</v>
      </c>
      <c r="O81" s="212">
        <f>O82</f>
        <v>0</v>
      </c>
      <c r="P81" s="23">
        <f t="shared" si="5"/>
        <v>0</v>
      </c>
      <c r="Q81" s="224">
        <f t="shared" si="13"/>
        <v>48014823</v>
      </c>
      <c r="R81" s="212">
        <f t="shared" ref="R81:U81" si="46">R82</f>
        <v>52404256.094384</v>
      </c>
      <c r="S81" s="227">
        <f t="shared" si="14"/>
        <v>4389433.0943839997</v>
      </c>
      <c r="T81" s="208">
        <f t="shared" si="7"/>
        <v>52404256.094384</v>
      </c>
      <c r="U81" s="222" t="e">
        <f t="shared" si="46"/>
        <v>#REF!</v>
      </c>
      <c r="V81" s="47" t="e">
        <f t="shared" si="11"/>
        <v>#REF!</v>
      </c>
    </row>
    <row r="82" spans="1:22" ht="56.25" hidden="1">
      <c r="A82" s="98" t="s">
        <v>23</v>
      </c>
      <c r="B82" s="301"/>
      <c r="C82" s="99" t="s">
        <v>135</v>
      </c>
      <c r="D82" s="100" t="s">
        <v>0</v>
      </c>
      <c r="E82" s="100"/>
      <c r="F82" s="97" t="e">
        <f>VLOOKUP(A82,'Pa aktivitātēm'!A38:F199,6,0)</f>
        <v>#N/A</v>
      </c>
      <c r="G82" s="27">
        <f>G83+G86</f>
        <v>48014823</v>
      </c>
      <c r="H82" s="27">
        <f t="shared" ref="H82:M82" si="47">H83+H86</f>
        <v>48014823</v>
      </c>
      <c r="I82" s="27">
        <f t="shared" si="47"/>
        <v>4731987.8600000003</v>
      </c>
      <c r="J82" s="27">
        <f t="shared" si="47"/>
        <v>4389433.0943840006</v>
      </c>
      <c r="K82" s="208">
        <f t="shared" si="9"/>
        <v>52404256.094384</v>
      </c>
      <c r="L82" s="101">
        <f t="shared" si="43"/>
        <v>1.0914182916884647</v>
      </c>
      <c r="M82" s="27">
        <f t="shared" si="47"/>
        <v>0</v>
      </c>
      <c r="N82" s="22">
        <f t="shared" si="44"/>
        <v>0</v>
      </c>
      <c r="O82" s="212">
        <f>O83+O86</f>
        <v>0</v>
      </c>
      <c r="P82" s="23">
        <f t="shared" si="5"/>
        <v>0</v>
      </c>
      <c r="Q82" s="224">
        <f t="shared" si="13"/>
        <v>48014823</v>
      </c>
      <c r="R82" s="212">
        <f t="shared" ref="R82:U82" si="48">R83+R86</f>
        <v>52404256.094384</v>
      </c>
      <c r="S82" s="227">
        <f t="shared" si="14"/>
        <v>4389433.0943839997</v>
      </c>
      <c r="T82" s="208">
        <f t="shared" si="7"/>
        <v>52404256.094384</v>
      </c>
      <c r="U82" s="222" t="e">
        <f t="shared" si="48"/>
        <v>#REF!</v>
      </c>
      <c r="V82" s="47" t="e">
        <f t="shared" si="11"/>
        <v>#REF!</v>
      </c>
    </row>
    <row r="83" spans="1:22" ht="93.75" hidden="1">
      <c r="A83" s="95" t="s">
        <v>509</v>
      </c>
      <c r="B83" s="300"/>
      <c r="C83" s="96" t="s">
        <v>510</v>
      </c>
      <c r="D83" s="97" t="s">
        <v>0</v>
      </c>
      <c r="E83" s="97" t="s">
        <v>248</v>
      </c>
      <c r="F83" s="97" t="e">
        <f>VLOOKUP(A83,'Pa aktivitātēm'!A39:F200,6,0)</f>
        <v>#N/A</v>
      </c>
      <c r="G83" s="48">
        <f>SUM(G84:G85)</f>
        <v>29093506</v>
      </c>
      <c r="H83" s="48">
        <f t="shared" ref="H83:M83" si="49">SUM(H84:H85)</f>
        <v>29093506</v>
      </c>
      <c r="I83" s="48">
        <f t="shared" si="49"/>
        <v>4731987.8600000003</v>
      </c>
      <c r="J83" s="48">
        <f t="shared" si="49"/>
        <v>4389433.0943840006</v>
      </c>
      <c r="K83" s="208">
        <f t="shared" si="9"/>
        <v>33482939.094384</v>
      </c>
      <c r="L83" s="81">
        <f t="shared" si="43"/>
        <v>1.1508732943490552</v>
      </c>
      <c r="M83" s="48">
        <f t="shared" si="49"/>
        <v>0</v>
      </c>
      <c r="N83" s="26">
        <f t="shared" si="44"/>
        <v>0</v>
      </c>
      <c r="O83" s="213">
        <f>SUM(O84:O85)</f>
        <v>0</v>
      </c>
      <c r="P83" s="25">
        <f t="shared" si="5"/>
        <v>0</v>
      </c>
      <c r="Q83" s="224">
        <f t="shared" si="13"/>
        <v>29093506</v>
      </c>
      <c r="R83" s="226">
        <f t="shared" ref="R83:R89" si="50">K83-O83</f>
        <v>33482939.094384</v>
      </c>
      <c r="S83" s="227">
        <f t="shared" si="14"/>
        <v>4389433.0943839997</v>
      </c>
      <c r="T83" s="208">
        <f t="shared" si="7"/>
        <v>33482939.094384</v>
      </c>
      <c r="U83" s="220" t="e">
        <f>Akt_apakšakt_pēcuzraudzība!#REF!</f>
        <v>#REF!</v>
      </c>
      <c r="V83" s="47" t="e">
        <f t="shared" si="11"/>
        <v>#REF!</v>
      </c>
    </row>
    <row r="84" spans="1:22" ht="112.5" hidden="1">
      <c r="A84" s="95" t="s">
        <v>341</v>
      </c>
      <c r="B84" s="300"/>
      <c r="C84" s="96" t="s">
        <v>136</v>
      </c>
      <c r="D84" s="97" t="s">
        <v>0</v>
      </c>
      <c r="E84" s="97" t="s">
        <v>248</v>
      </c>
      <c r="F84" s="97">
        <f>VLOOKUP(A84,'Pa aktivitātēm'!A40:F201,6,0)</f>
        <v>0</v>
      </c>
      <c r="G84" s="28">
        <f>'Pa aktivitātēm'!G59</f>
        <v>16707386</v>
      </c>
      <c r="H84" s="28">
        <f>'Pa aktivitātēm'!I59</f>
        <v>16707386</v>
      </c>
      <c r="I84" s="28">
        <f>'Pa aktivitātēm'!J59</f>
        <v>2161998.2200000002</v>
      </c>
      <c r="J84" s="28">
        <f>'Pa aktivitātēm'!K59</f>
        <v>1991632.7602640002</v>
      </c>
      <c r="K84" s="208">
        <f t="shared" si="9"/>
        <v>18699018.760264002</v>
      </c>
      <c r="L84" s="81">
        <f t="shared" si="43"/>
        <v>1.1192067245147745</v>
      </c>
      <c r="M84" s="28">
        <f>'Pa aktivitātēm'!P59</f>
        <v>0</v>
      </c>
      <c r="N84" s="26">
        <f t="shared" si="44"/>
        <v>0</v>
      </c>
      <c r="O84" s="213">
        <f>'Pa aktivitātēm'!U59</f>
        <v>0</v>
      </c>
      <c r="P84" s="25">
        <f t="shared" ref="P84:P147" si="51">IFERROR(O84/H84,0)</f>
        <v>0</v>
      </c>
      <c r="Q84" s="224">
        <v>0</v>
      </c>
      <c r="R84" s="226">
        <f t="shared" si="50"/>
        <v>18699018.760264002</v>
      </c>
      <c r="S84" s="227">
        <f t="shared" si="14"/>
        <v>18699018.760264002</v>
      </c>
      <c r="T84" s="208">
        <f t="shared" ref="T84:T147" si="52">Q84+S84</f>
        <v>18699018.760264002</v>
      </c>
      <c r="U84" s="220" t="e">
        <f>Akt_apakšakt_pēcuzraudzība!#REF!</f>
        <v>#REF!</v>
      </c>
      <c r="V84" s="47" t="e">
        <f t="shared" si="11"/>
        <v>#REF!</v>
      </c>
    </row>
    <row r="85" spans="1:22" ht="112.5" hidden="1">
      <c r="A85" s="95" t="s">
        <v>374</v>
      </c>
      <c r="B85" s="300"/>
      <c r="C85" s="96" t="s">
        <v>137</v>
      </c>
      <c r="D85" s="97" t="s">
        <v>0</v>
      </c>
      <c r="E85" s="97" t="s">
        <v>248</v>
      </c>
      <c r="F85" s="97">
        <f>VLOOKUP(A85,'Pa aktivitātēm'!A41:F204,6,0)</f>
        <v>0</v>
      </c>
      <c r="G85" s="28">
        <f>'Pa aktivitātēm'!G60</f>
        <v>12386120</v>
      </c>
      <c r="H85" s="28">
        <f>'Pa aktivitātēm'!I60</f>
        <v>12386120</v>
      </c>
      <c r="I85" s="28">
        <f>'Pa aktivitātēm'!J60</f>
        <v>2569989.64</v>
      </c>
      <c r="J85" s="28">
        <f>'Pa aktivitātēm'!K60</f>
        <v>2397800.3341200002</v>
      </c>
      <c r="K85" s="208">
        <f t="shared" ref="K85:K148" si="53">H85+J85</f>
        <v>14783920.33412</v>
      </c>
      <c r="L85" s="81">
        <f t="shared" si="43"/>
        <v>1.1935876880023768</v>
      </c>
      <c r="M85" s="28">
        <f>'Pa aktivitātēm'!P60</f>
        <v>0</v>
      </c>
      <c r="N85" s="26">
        <f t="shared" si="44"/>
        <v>0</v>
      </c>
      <c r="O85" s="213">
        <f>'Pa aktivitātēm'!U60</f>
        <v>0</v>
      </c>
      <c r="P85" s="25">
        <f t="shared" si="51"/>
        <v>0</v>
      </c>
      <c r="Q85" s="224">
        <v>0</v>
      </c>
      <c r="R85" s="226">
        <f t="shared" si="50"/>
        <v>14783920.33412</v>
      </c>
      <c r="S85" s="227">
        <f t="shared" si="14"/>
        <v>14783920.33412</v>
      </c>
      <c r="T85" s="208">
        <f t="shared" si="52"/>
        <v>14783920.33412</v>
      </c>
      <c r="U85" s="220" t="e">
        <f>Akt_apakšakt_pēcuzraudzība!#REF!</f>
        <v>#REF!</v>
      </c>
      <c r="V85" s="47" t="e">
        <f t="shared" ref="V85:V148" si="54">O85-U85</f>
        <v>#REF!</v>
      </c>
    </row>
    <row r="86" spans="1:22" ht="150" hidden="1">
      <c r="A86" s="95" t="s">
        <v>511</v>
      </c>
      <c r="B86" s="300"/>
      <c r="C86" s="96" t="s">
        <v>512</v>
      </c>
      <c r="D86" s="97" t="s">
        <v>0</v>
      </c>
      <c r="E86" s="97" t="s">
        <v>248</v>
      </c>
      <c r="F86" s="97" t="e">
        <f>VLOOKUP(A86,'Pa aktivitātēm'!A42:F206,6,0)</f>
        <v>#N/A</v>
      </c>
      <c r="G86" s="48">
        <f>SUM(G87:G89)</f>
        <v>18921317</v>
      </c>
      <c r="H86" s="48">
        <f t="shared" ref="H86:M86" si="55">SUM(H87:H89)</f>
        <v>18921317</v>
      </c>
      <c r="I86" s="48">
        <f t="shared" si="55"/>
        <v>0</v>
      </c>
      <c r="J86" s="48">
        <f t="shared" si="55"/>
        <v>0</v>
      </c>
      <c r="K86" s="208">
        <f t="shared" si="53"/>
        <v>18921317</v>
      </c>
      <c r="L86" s="81">
        <f t="shared" si="43"/>
        <v>1</v>
      </c>
      <c r="M86" s="48">
        <f t="shared" si="55"/>
        <v>0</v>
      </c>
      <c r="N86" s="26">
        <f t="shared" si="44"/>
        <v>0</v>
      </c>
      <c r="O86" s="213">
        <f>SUM(O87:O89)</f>
        <v>0</v>
      </c>
      <c r="P86" s="25">
        <f t="shared" si="51"/>
        <v>0</v>
      </c>
      <c r="Q86" s="224">
        <f t="shared" si="13"/>
        <v>18921317</v>
      </c>
      <c r="R86" s="226">
        <f t="shared" si="50"/>
        <v>18921317</v>
      </c>
      <c r="S86" s="227">
        <f t="shared" si="14"/>
        <v>0</v>
      </c>
      <c r="T86" s="208">
        <f t="shared" si="52"/>
        <v>18921317</v>
      </c>
      <c r="U86" s="220" t="e">
        <f>Akt_apakšakt_pēcuzraudzība!#REF!</f>
        <v>#REF!</v>
      </c>
      <c r="V86" s="47" t="e">
        <f t="shared" si="54"/>
        <v>#REF!</v>
      </c>
    </row>
    <row r="87" spans="1:22" ht="93.75" hidden="1">
      <c r="A87" s="95" t="s">
        <v>572</v>
      </c>
      <c r="B87" s="300"/>
      <c r="C87" s="96" t="s">
        <v>284</v>
      </c>
      <c r="D87" s="97" t="s">
        <v>0</v>
      </c>
      <c r="E87" s="97" t="s">
        <v>248</v>
      </c>
      <c r="F87" s="97">
        <f>VLOOKUP(A87,'Pa aktivitātēm'!A43:F206,6,0)</f>
        <v>0</v>
      </c>
      <c r="G87" s="28">
        <f>'Pa aktivitātēm'!G61</f>
        <v>1795787</v>
      </c>
      <c r="H87" s="28">
        <f>'Pa aktivitātēm'!I61</f>
        <v>1795787</v>
      </c>
      <c r="I87" s="28">
        <f>'Pa aktivitātēm'!J61</f>
        <v>0</v>
      </c>
      <c r="J87" s="28">
        <f>'Pa aktivitātēm'!K61</f>
        <v>0</v>
      </c>
      <c r="K87" s="208">
        <f t="shared" si="53"/>
        <v>1795787</v>
      </c>
      <c r="L87" s="81">
        <f t="shared" si="43"/>
        <v>1</v>
      </c>
      <c r="M87" s="28">
        <f>'Pa aktivitātēm'!P61</f>
        <v>0</v>
      </c>
      <c r="N87" s="26">
        <f t="shared" si="44"/>
        <v>0</v>
      </c>
      <c r="O87" s="213">
        <f>'Pa aktivitātēm'!U61</f>
        <v>0</v>
      </c>
      <c r="P87" s="25">
        <f t="shared" si="51"/>
        <v>0</v>
      </c>
      <c r="Q87" s="224">
        <f t="shared" si="13"/>
        <v>1795787</v>
      </c>
      <c r="R87" s="226">
        <f t="shared" si="50"/>
        <v>1795787</v>
      </c>
      <c r="S87" s="227">
        <f t="shared" si="14"/>
        <v>0</v>
      </c>
      <c r="T87" s="208">
        <f t="shared" si="52"/>
        <v>1795787</v>
      </c>
      <c r="U87" s="220" t="e">
        <f>Akt_apakšakt_pēcuzraudzība!#REF!</f>
        <v>#REF!</v>
      </c>
      <c r="V87" s="47" t="e">
        <f t="shared" si="54"/>
        <v>#REF!</v>
      </c>
    </row>
    <row r="88" spans="1:22" ht="150" hidden="1">
      <c r="A88" s="95" t="s">
        <v>24</v>
      </c>
      <c r="B88" s="300"/>
      <c r="C88" s="96" t="s">
        <v>286</v>
      </c>
      <c r="D88" s="97" t="s">
        <v>0</v>
      </c>
      <c r="E88" s="97" t="s">
        <v>248</v>
      </c>
      <c r="F88" s="97">
        <f>VLOOKUP(A88,'Pa aktivitātēm'!A44:F210,6,0)</f>
        <v>0</v>
      </c>
      <c r="G88" s="28">
        <f>'Pa aktivitātēm'!G62</f>
        <v>4574733</v>
      </c>
      <c r="H88" s="28">
        <f>'Pa aktivitātēm'!I62</f>
        <v>4574733</v>
      </c>
      <c r="I88" s="28">
        <f>'Pa aktivitātēm'!J62</f>
        <v>0</v>
      </c>
      <c r="J88" s="28">
        <f>'Pa aktivitātēm'!K62</f>
        <v>0</v>
      </c>
      <c r="K88" s="208">
        <f t="shared" si="53"/>
        <v>4574733</v>
      </c>
      <c r="L88" s="81">
        <f t="shared" si="43"/>
        <v>1</v>
      </c>
      <c r="M88" s="28">
        <f>'Pa aktivitātēm'!P62</f>
        <v>0</v>
      </c>
      <c r="N88" s="26">
        <f t="shared" si="44"/>
        <v>0</v>
      </c>
      <c r="O88" s="213">
        <f>'Pa aktivitātēm'!U62</f>
        <v>0</v>
      </c>
      <c r="P88" s="25">
        <f t="shared" si="51"/>
        <v>0</v>
      </c>
      <c r="Q88" s="224">
        <f t="shared" si="13"/>
        <v>4574733</v>
      </c>
      <c r="R88" s="226">
        <f t="shared" si="50"/>
        <v>4574733</v>
      </c>
      <c r="S88" s="227">
        <f t="shared" si="14"/>
        <v>0</v>
      </c>
      <c r="T88" s="208">
        <f t="shared" si="52"/>
        <v>4574733</v>
      </c>
      <c r="U88" s="220" t="e">
        <f>Akt_apakšakt_pēcuzraudzība!#REF!</f>
        <v>#REF!</v>
      </c>
      <c r="V88" s="47" t="e">
        <f t="shared" si="54"/>
        <v>#REF!</v>
      </c>
    </row>
    <row r="89" spans="1:22" ht="131.25" hidden="1">
      <c r="A89" s="102" t="s">
        <v>438</v>
      </c>
      <c r="B89" s="302" t="s">
        <v>441</v>
      </c>
      <c r="C89" s="96" t="s">
        <v>285</v>
      </c>
      <c r="D89" s="97" t="s">
        <v>0</v>
      </c>
      <c r="E89" s="97" t="s">
        <v>248</v>
      </c>
      <c r="F89" s="97">
        <f>VLOOKUP(A89,'Pa aktivitātēm'!A45:F211,6,0)</f>
        <v>0</v>
      </c>
      <c r="G89" s="28">
        <f>'Pa aktivitātēm'!G63</f>
        <v>12550797</v>
      </c>
      <c r="H89" s="28">
        <f>'Pa aktivitātēm'!I63</f>
        <v>12550797</v>
      </c>
      <c r="I89" s="28">
        <f>'Pa aktivitātēm'!J63</f>
        <v>0</v>
      </c>
      <c r="J89" s="28">
        <f>'Pa aktivitātēm'!K63</f>
        <v>0</v>
      </c>
      <c r="K89" s="208">
        <f t="shared" si="53"/>
        <v>12550797</v>
      </c>
      <c r="L89" s="81">
        <f t="shared" si="43"/>
        <v>1</v>
      </c>
      <c r="M89" s="28">
        <f>'Pa aktivitātēm'!P63</f>
        <v>0</v>
      </c>
      <c r="N89" s="26">
        <f t="shared" si="44"/>
        <v>0</v>
      </c>
      <c r="O89" s="213">
        <f>'Pa aktivitātēm'!U63</f>
        <v>0</v>
      </c>
      <c r="P89" s="25">
        <f t="shared" si="51"/>
        <v>0</v>
      </c>
      <c r="Q89" s="224">
        <f t="shared" ref="Q89:Q110" si="56">H89-O89</f>
        <v>12550797</v>
      </c>
      <c r="R89" s="226">
        <f t="shared" si="50"/>
        <v>12550797</v>
      </c>
      <c r="S89" s="227">
        <f t="shared" ref="S89:S109" si="57">R89-Q89</f>
        <v>0</v>
      </c>
      <c r="T89" s="208">
        <f t="shared" si="52"/>
        <v>12550797</v>
      </c>
      <c r="U89" s="220" t="e">
        <f>Akt_apakšakt_pēcuzraudzība!#REF!</f>
        <v>#REF!</v>
      </c>
      <c r="V89" s="47" t="e">
        <f t="shared" si="54"/>
        <v>#REF!</v>
      </c>
    </row>
    <row r="90" spans="1:22" ht="75" hidden="1">
      <c r="A90" s="98" t="s">
        <v>513</v>
      </c>
      <c r="B90" s="301"/>
      <c r="C90" s="99" t="s">
        <v>514</v>
      </c>
      <c r="D90" s="100" t="s">
        <v>0</v>
      </c>
      <c r="E90" s="100" t="s">
        <v>1</v>
      </c>
      <c r="F90" s="97" t="e">
        <f>VLOOKUP(A90,'Pa aktivitātēm'!A46:F211,6,0)</f>
        <v>#N/A</v>
      </c>
      <c r="G90" s="27">
        <f>G91+G99+G105</f>
        <v>22891015</v>
      </c>
      <c r="H90" s="27">
        <f t="shared" ref="H90:M90" si="58">H91+H99+H105</f>
        <v>22891015</v>
      </c>
      <c r="I90" s="27">
        <f t="shared" si="58"/>
        <v>0</v>
      </c>
      <c r="J90" s="27">
        <f t="shared" si="58"/>
        <v>0</v>
      </c>
      <c r="K90" s="208">
        <f t="shared" si="53"/>
        <v>22891015</v>
      </c>
      <c r="L90" s="101">
        <f t="shared" si="43"/>
        <v>1</v>
      </c>
      <c r="M90" s="27">
        <f t="shared" si="58"/>
        <v>0</v>
      </c>
      <c r="N90" s="22">
        <f t="shared" si="44"/>
        <v>0</v>
      </c>
      <c r="O90" s="212">
        <f>O91+O99+O105</f>
        <v>0</v>
      </c>
      <c r="P90" s="23">
        <f t="shared" si="51"/>
        <v>0</v>
      </c>
      <c r="Q90" s="224">
        <f t="shared" si="56"/>
        <v>22891015</v>
      </c>
      <c r="R90" s="212">
        <f t="shared" ref="R90:U90" si="59">R91+R99+R105</f>
        <v>22891015</v>
      </c>
      <c r="S90" s="227">
        <f t="shared" si="57"/>
        <v>0</v>
      </c>
      <c r="T90" s="208">
        <f t="shared" si="52"/>
        <v>22891015</v>
      </c>
      <c r="U90" s="222" t="e">
        <f t="shared" si="59"/>
        <v>#REF!</v>
      </c>
      <c r="V90" s="47" t="e">
        <f t="shared" si="54"/>
        <v>#REF!</v>
      </c>
    </row>
    <row r="91" spans="1:22" ht="56.25" hidden="1">
      <c r="A91" s="98" t="s">
        <v>515</v>
      </c>
      <c r="B91" s="301"/>
      <c r="C91" s="99" t="s">
        <v>516</v>
      </c>
      <c r="D91" s="100" t="s">
        <v>0</v>
      </c>
      <c r="E91" s="100" t="s">
        <v>1</v>
      </c>
      <c r="F91" s="97" t="e">
        <f>VLOOKUP(A91,'Pa aktivitātēm'!A47:F211,6,0)</f>
        <v>#N/A</v>
      </c>
      <c r="G91" s="27">
        <f>G92+G95+G96</f>
        <v>7958496</v>
      </c>
      <c r="H91" s="27">
        <f t="shared" ref="H91:M91" si="60">H92+H95+H96</f>
        <v>7958496</v>
      </c>
      <c r="I91" s="27">
        <f t="shared" si="60"/>
        <v>0</v>
      </c>
      <c r="J91" s="27">
        <f t="shared" si="60"/>
        <v>0</v>
      </c>
      <c r="K91" s="208">
        <f t="shared" si="53"/>
        <v>7958496</v>
      </c>
      <c r="L91" s="101">
        <f t="shared" si="43"/>
        <v>1</v>
      </c>
      <c r="M91" s="27">
        <f t="shared" si="60"/>
        <v>0</v>
      </c>
      <c r="N91" s="22">
        <f t="shared" si="44"/>
        <v>0</v>
      </c>
      <c r="O91" s="212">
        <f>O92+O95+O96</f>
        <v>0</v>
      </c>
      <c r="P91" s="23">
        <f t="shared" si="51"/>
        <v>0</v>
      </c>
      <c r="Q91" s="224">
        <f t="shared" si="56"/>
        <v>7958496</v>
      </c>
      <c r="R91" s="212">
        <f t="shared" ref="R91:U91" si="61">R92+R95+R96</f>
        <v>7958496</v>
      </c>
      <c r="S91" s="227">
        <f t="shared" si="57"/>
        <v>0</v>
      </c>
      <c r="T91" s="208">
        <f t="shared" si="52"/>
        <v>7958496</v>
      </c>
      <c r="U91" s="222" t="e">
        <f t="shared" si="61"/>
        <v>#REF!</v>
      </c>
      <c r="V91" s="47" t="e">
        <f t="shared" si="54"/>
        <v>#REF!</v>
      </c>
    </row>
    <row r="92" spans="1:22" ht="93.75" hidden="1">
      <c r="A92" s="95" t="s">
        <v>517</v>
      </c>
      <c r="B92" s="300"/>
      <c r="C92" s="96" t="s">
        <v>518</v>
      </c>
      <c r="D92" s="97" t="s">
        <v>0</v>
      </c>
      <c r="E92" s="97" t="s">
        <v>1</v>
      </c>
      <c r="F92" s="97" t="e">
        <f>VLOOKUP(A92,'Pa aktivitātēm'!A48:F212,6,0)</f>
        <v>#N/A</v>
      </c>
      <c r="G92" s="48">
        <f>SUM(G93:G94)</f>
        <v>4375699</v>
      </c>
      <c r="H92" s="48">
        <f t="shared" ref="H92:M92" si="62">SUM(H93:H94)</f>
        <v>4375699</v>
      </c>
      <c r="I92" s="48">
        <f t="shared" si="62"/>
        <v>0</v>
      </c>
      <c r="J92" s="48">
        <f t="shared" si="62"/>
        <v>0</v>
      </c>
      <c r="K92" s="208">
        <f t="shared" si="53"/>
        <v>4375699</v>
      </c>
      <c r="L92" s="81">
        <f t="shared" si="43"/>
        <v>1</v>
      </c>
      <c r="M92" s="48">
        <f t="shared" si="62"/>
        <v>0</v>
      </c>
      <c r="N92" s="26">
        <f t="shared" si="44"/>
        <v>0</v>
      </c>
      <c r="O92" s="213">
        <f>SUM(O93:O94)</f>
        <v>0</v>
      </c>
      <c r="P92" s="25">
        <f t="shared" si="51"/>
        <v>0</v>
      </c>
      <c r="Q92" s="224">
        <f t="shared" si="56"/>
        <v>4375699</v>
      </c>
      <c r="R92" s="226">
        <f t="shared" ref="R92:R98" si="63">K92-O92</f>
        <v>4375699</v>
      </c>
      <c r="S92" s="227">
        <f t="shared" si="57"/>
        <v>0</v>
      </c>
      <c r="T92" s="208">
        <f t="shared" si="52"/>
        <v>4375699</v>
      </c>
      <c r="U92" s="220" t="e">
        <f>Akt_apakšakt_pēcuzraudzība!#REF!</f>
        <v>#REF!</v>
      </c>
      <c r="V92" s="47" t="e">
        <f t="shared" si="54"/>
        <v>#REF!</v>
      </c>
    </row>
    <row r="93" spans="1:22" ht="131.25" hidden="1">
      <c r="A93" s="95" t="s">
        <v>481</v>
      </c>
      <c r="B93" s="300"/>
      <c r="C93" s="96" t="s">
        <v>138</v>
      </c>
      <c r="D93" s="97" t="s">
        <v>0</v>
      </c>
      <c r="E93" s="97" t="s">
        <v>250</v>
      </c>
      <c r="F93" s="97">
        <f>VLOOKUP(A93,'Pa aktivitātēm'!A49:F212,6,0)</f>
        <v>5</v>
      </c>
      <c r="G93" s="28">
        <f>'Pa aktivitātēm'!G64</f>
        <v>4375699</v>
      </c>
      <c r="H93" s="28">
        <f>'Pa aktivitātēm'!I64</f>
        <v>4375699</v>
      </c>
      <c r="I93" s="28">
        <f>'Pa aktivitātēm'!J64</f>
        <v>0</v>
      </c>
      <c r="J93" s="28">
        <f>'Pa aktivitātēm'!K64</f>
        <v>0</v>
      </c>
      <c r="K93" s="208">
        <f t="shared" si="53"/>
        <v>4375699</v>
      </c>
      <c r="L93" s="81">
        <f t="shared" si="43"/>
        <v>1</v>
      </c>
      <c r="M93" s="28">
        <f>'Pa aktivitātēm'!P64</f>
        <v>0</v>
      </c>
      <c r="N93" s="26">
        <f t="shared" si="44"/>
        <v>0</v>
      </c>
      <c r="O93" s="213">
        <f>'Pa aktivitātēm'!U64</f>
        <v>0</v>
      </c>
      <c r="P93" s="25">
        <f t="shared" si="51"/>
        <v>0</v>
      </c>
      <c r="Q93" s="224">
        <f t="shared" si="56"/>
        <v>4375699</v>
      </c>
      <c r="R93" s="226">
        <f t="shared" si="63"/>
        <v>4375699</v>
      </c>
      <c r="S93" s="227">
        <f t="shared" si="57"/>
        <v>0</v>
      </c>
      <c r="T93" s="208">
        <f t="shared" si="52"/>
        <v>4375699</v>
      </c>
      <c r="U93" s="220" t="e">
        <f>Akt_apakšakt_pēcuzraudzība!#REF!</f>
        <v>#REF!</v>
      </c>
      <c r="V93" s="47" t="e">
        <f t="shared" si="54"/>
        <v>#REF!</v>
      </c>
    </row>
    <row r="94" spans="1:22" ht="75" hidden="1">
      <c r="A94" s="95" t="s">
        <v>25</v>
      </c>
      <c r="B94" s="300"/>
      <c r="C94" s="96" t="s">
        <v>139</v>
      </c>
      <c r="D94" s="97" t="s">
        <v>0</v>
      </c>
      <c r="E94" s="97" t="s">
        <v>249</v>
      </c>
      <c r="F94" s="97" t="e">
        <f>VLOOKUP(A94,'Pa aktivitātēm'!A50:F212,6,0)</f>
        <v>#N/A</v>
      </c>
      <c r="G94" s="28">
        <f>'Pa aktivitātēm'!G65</f>
        <v>0</v>
      </c>
      <c r="H94" s="28">
        <f>'Pa aktivitātēm'!I65</f>
        <v>0</v>
      </c>
      <c r="I94" s="28">
        <f>'Pa aktivitātēm'!J65</f>
        <v>0</v>
      </c>
      <c r="J94" s="28">
        <f>'Pa aktivitātēm'!K65</f>
        <v>0</v>
      </c>
      <c r="K94" s="208">
        <f t="shared" si="53"/>
        <v>0</v>
      </c>
      <c r="L94" s="81">
        <v>0</v>
      </c>
      <c r="M94" s="28">
        <f>'Pa aktivitātēm'!P65</f>
        <v>0</v>
      </c>
      <c r="N94" s="26">
        <v>0</v>
      </c>
      <c r="O94" s="213">
        <f>'Pa aktivitātēm'!U65</f>
        <v>0</v>
      </c>
      <c r="P94" s="25">
        <f t="shared" si="51"/>
        <v>0</v>
      </c>
      <c r="Q94" s="224">
        <f t="shared" si="56"/>
        <v>0</v>
      </c>
      <c r="R94" s="226">
        <f t="shared" si="63"/>
        <v>0</v>
      </c>
      <c r="S94" s="227">
        <f t="shared" si="57"/>
        <v>0</v>
      </c>
      <c r="T94" s="208">
        <f t="shared" si="52"/>
        <v>0</v>
      </c>
      <c r="U94" s="220" t="e">
        <f>Akt_apakšakt_pēcuzraudzība!#REF!</f>
        <v>#REF!</v>
      </c>
      <c r="V94" s="47" t="e">
        <f t="shared" si="54"/>
        <v>#REF!</v>
      </c>
    </row>
    <row r="95" spans="1:22" ht="131.25" hidden="1">
      <c r="A95" s="95" t="s">
        <v>389</v>
      </c>
      <c r="B95" s="300"/>
      <c r="C95" s="96" t="s">
        <v>140</v>
      </c>
      <c r="D95" s="97" t="s">
        <v>0</v>
      </c>
      <c r="E95" s="97" t="s">
        <v>249</v>
      </c>
      <c r="F95" s="97">
        <f>VLOOKUP(A95,'Pa aktivitātēm'!A51:F212,6,0)</f>
        <v>0</v>
      </c>
      <c r="G95" s="28">
        <f>'Pa aktivitātēm'!G66</f>
        <v>2452170</v>
      </c>
      <c r="H95" s="28">
        <f>'Pa aktivitātēm'!I66</f>
        <v>2452170</v>
      </c>
      <c r="I95" s="28">
        <f>'Pa aktivitātēm'!J66</f>
        <v>0</v>
      </c>
      <c r="J95" s="28">
        <f>'Pa aktivitātēm'!K66</f>
        <v>0</v>
      </c>
      <c r="K95" s="208">
        <f t="shared" si="53"/>
        <v>2452170</v>
      </c>
      <c r="L95" s="81">
        <f t="shared" ref="L95:L123" si="64">K95/H95</f>
        <v>1</v>
      </c>
      <c r="M95" s="28">
        <f>'Pa aktivitātēm'!P66</f>
        <v>0</v>
      </c>
      <c r="N95" s="31">
        <f t="shared" ref="N95:N123" si="65">M95/H95</f>
        <v>0</v>
      </c>
      <c r="O95" s="213">
        <f>'Pa aktivitātēm'!U66</f>
        <v>0</v>
      </c>
      <c r="P95" s="30">
        <f t="shared" si="51"/>
        <v>0</v>
      </c>
      <c r="Q95" s="224">
        <f t="shared" si="56"/>
        <v>2452170</v>
      </c>
      <c r="R95" s="226">
        <f t="shared" si="63"/>
        <v>2452170</v>
      </c>
      <c r="S95" s="227">
        <f t="shared" si="57"/>
        <v>0</v>
      </c>
      <c r="T95" s="208">
        <f t="shared" si="52"/>
        <v>2452170</v>
      </c>
      <c r="U95" s="220" t="e">
        <f>Akt_apakšakt_pēcuzraudzība!#REF!</f>
        <v>#REF!</v>
      </c>
      <c r="V95" s="47" t="e">
        <f t="shared" si="54"/>
        <v>#REF!</v>
      </c>
    </row>
    <row r="96" spans="1:22" ht="131.25" hidden="1">
      <c r="A96" s="95" t="s">
        <v>519</v>
      </c>
      <c r="B96" s="300"/>
      <c r="C96" s="96" t="s">
        <v>520</v>
      </c>
      <c r="D96" s="97" t="s">
        <v>0</v>
      </c>
      <c r="E96" s="97" t="s">
        <v>249</v>
      </c>
      <c r="F96" s="97" t="e">
        <f>VLOOKUP(A96,'Pa aktivitātēm'!A52:F212,6,0)</f>
        <v>#N/A</v>
      </c>
      <c r="G96" s="48">
        <f>SUM(G97:G98)</f>
        <v>1130627</v>
      </c>
      <c r="H96" s="48">
        <f t="shared" ref="H96:M96" si="66">SUM(H97:H98)</f>
        <v>1130627</v>
      </c>
      <c r="I96" s="48">
        <f t="shared" si="66"/>
        <v>0</v>
      </c>
      <c r="J96" s="48">
        <f t="shared" si="66"/>
        <v>0</v>
      </c>
      <c r="K96" s="208">
        <f t="shared" si="53"/>
        <v>1130627</v>
      </c>
      <c r="L96" s="81">
        <f t="shared" si="64"/>
        <v>1</v>
      </c>
      <c r="M96" s="48">
        <f t="shared" si="66"/>
        <v>0</v>
      </c>
      <c r="N96" s="26">
        <f t="shared" si="65"/>
        <v>0</v>
      </c>
      <c r="O96" s="214">
        <f>O97+O98</f>
        <v>0</v>
      </c>
      <c r="P96" s="25">
        <f t="shared" si="51"/>
        <v>0</v>
      </c>
      <c r="Q96" s="224">
        <f t="shared" si="56"/>
        <v>1130627</v>
      </c>
      <c r="R96" s="226">
        <f t="shared" si="63"/>
        <v>1130627</v>
      </c>
      <c r="S96" s="227">
        <f t="shared" si="57"/>
        <v>0</v>
      </c>
      <c r="T96" s="208">
        <f t="shared" si="52"/>
        <v>1130627</v>
      </c>
      <c r="U96" s="220" t="e">
        <f>Akt_apakšakt_pēcuzraudzība!#REF!</f>
        <v>#REF!</v>
      </c>
      <c r="V96" s="47" t="e">
        <f t="shared" si="54"/>
        <v>#REF!</v>
      </c>
    </row>
    <row r="97" spans="1:22" ht="93.75" hidden="1">
      <c r="A97" s="95" t="s">
        <v>445</v>
      </c>
      <c r="B97" s="300"/>
      <c r="C97" s="96" t="s">
        <v>141</v>
      </c>
      <c r="D97" s="97" t="s">
        <v>0</v>
      </c>
      <c r="E97" s="97" t="s">
        <v>249</v>
      </c>
      <c r="F97" s="97">
        <f>VLOOKUP(A97,'Pa aktivitātēm'!A53:F216,6,0)</f>
        <v>0</v>
      </c>
      <c r="G97" s="28">
        <f>'Pa aktivitātēm'!G67</f>
        <v>485346</v>
      </c>
      <c r="H97" s="28">
        <f>'Pa aktivitātēm'!I67</f>
        <v>485346</v>
      </c>
      <c r="I97" s="28">
        <f>'Pa aktivitātēm'!J67</f>
        <v>0</v>
      </c>
      <c r="J97" s="28">
        <f>'Pa aktivitātēm'!K67</f>
        <v>0</v>
      </c>
      <c r="K97" s="208">
        <f t="shared" si="53"/>
        <v>485346</v>
      </c>
      <c r="L97" s="81">
        <f t="shared" si="64"/>
        <v>1</v>
      </c>
      <c r="M97" s="28">
        <f>'Pa aktivitātēm'!P67</f>
        <v>0</v>
      </c>
      <c r="N97" s="26">
        <f t="shared" si="65"/>
        <v>0</v>
      </c>
      <c r="O97" s="213">
        <f>'Pa aktivitātēm'!U67</f>
        <v>0</v>
      </c>
      <c r="P97" s="25">
        <f t="shared" si="51"/>
        <v>0</v>
      </c>
      <c r="Q97" s="224">
        <f t="shared" si="56"/>
        <v>485346</v>
      </c>
      <c r="R97" s="226">
        <f t="shared" si="63"/>
        <v>485346</v>
      </c>
      <c r="S97" s="227">
        <f t="shared" si="57"/>
        <v>0</v>
      </c>
      <c r="T97" s="208">
        <f t="shared" si="52"/>
        <v>485346</v>
      </c>
      <c r="U97" s="220" t="e">
        <f>Akt_apakšakt_pēcuzraudzība!#REF!</f>
        <v>#REF!</v>
      </c>
      <c r="V97" s="47" t="e">
        <f t="shared" si="54"/>
        <v>#REF!</v>
      </c>
    </row>
    <row r="98" spans="1:22" ht="131.25" hidden="1">
      <c r="A98" s="102" t="s">
        <v>367</v>
      </c>
      <c r="B98" s="302"/>
      <c r="C98" s="96" t="s">
        <v>142</v>
      </c>
      <c r="D98" s="97" t="s">
        <v>0</v>
      </c>
      <c r="E98" s="97" t="s">
        <v>249</v>
      </c>
      <c r="F98" s="97">
        <f>VLOOKUP(A98,'Pa aktivitātēm'!A54:F217,6,0)</f>
        <v>0</v>
      </c>
      <c r="G98" s="28">
        <f>'Pa aktivitātēm'!G68</f>
        <v>645281</v>
      </c>
      <c r="H98" s="28">
        <f>'Pa aktivitātēm'!I68</f>
        <v>645281</v>
      </c>
      <c r="I98" s="28">
        <f>'Pa aktivitātēm'!J68</f>
        <v>0</v>
      </c>
      <c r="J98" s="28">
        <f>'Pa aktivitātēm'!K68</f>
        <v>0</v>
      </c>
      <c r="K98" s="208">
        <f t="shared" si="53"/>
        <v>645281</v>
      </c>
      <c r="L98" s="81">
        <f t="shared" si="64"/>
        <v>1</v>
      </c>
      <c r="M98" s="28">
        <f>'Pa aktivitātēm'!P68</f>
        <v>0</v>
      </c>
      <c r="N98" s="31">
        <f t="shared" si="65"/>
        <v>0</v>
      </c>
      <c r="O98" s="213">
        <f>'Pa aktivitātēm'!U68</f>
        <v>0</v>
      </c>
      <c r="P98" s="30">
        <f t="shared" si="51"/>
        <v>0</v>
      </c>
      <c r="Q98" s="224">
        <f t="shared" si="56"/>
        <v>645281</v>
      </c>
      <c r="R98" s="226">
        <f t="shared" si="63"/>
        <v>645281</v>
      </c>
      <c r="S98" s="227">
        <f t="shared" si="57"/>
        <v>0</v>
      </c>
      <c r="T98" s="208">
        <f t="shared" si="52"/>
        <v>645281</v>
      </c>
      <c r="U98" s="220" t="e">
        <f>Akt_apakšakt_pēcuzraudzība!#REF!</f>
        <v>#REF!</v>
      </c>
      <c r="V98" s="47">
        <v>0</v>
      </c>
    </row>
    <row r="99" spans="1:22" ht="75" hidden="1">
      <c r="A99" s="98" t="s">
        <v>26</v>
      </c>
      <c r="B99" s="301"/>
      <c r="C99" s="99" t="s">
        <v>143</v>
      </c>
      <c r="D99" s="100" t="s">
        <v>0</v>
      </c>
      <c r="E99" s="100" t="s">
        <v>249</v>
      </c>
      <c r="F99" s="97" t="e">
        <f>VLOOKUP(A99,'Pa aktivitātēm'!A55:F218,6,0)</f>
        <v>#N/A</v>
      </c>
      <c r="G99" s="27">
        <f>G100+G101</f>
        <v>8198164</v>
      </c>
      <c r="H99" s="27">
        <f t="shared" ref="H99:M99" si="67">H100+H101</f>
        <v>8198164</v>
      </c>
      <c r="I99" s="27">
        <f t="shared" si="67"/>
        <v>0</v>
      </c>
      <c r="J99" s="27">
        <f t="shared" si="67"/>
        <v>0</v>
      </c>
      <c r="K99" s="208">
        <f t="shared" si="53"/>
        <v>8198164</v>
      </c>
      <c r="L99" s="101">
        <f t="shared" si="64"/>
        <v>1</v>
      </c>
      <c r="M99" s="27">
        <f t="shared" si="67"/>
        <v>0</v>
      </c>
      <c r="N99" s="22">
        <f t="shared" si="65"/>
        <v>0</v>
      </c>
      <c r="O99" s="212">
        <f>O100+O101</f>
        <v>0</v>
      </c>
      <c r="P99" s="23">
        <f t="shared" si="51"/>
        <v>0</v>
      </c>
      <c r="Q99" s="224">
        <f t="shared" si="56"/>
        <v>8198164</v>
      </c>
      <c r="R99" s="212">
        <f t="shared" ref="R99:U99" si="68">R100+R101</f>
        <v>8198164</v>
      </c>
      <c r="S99" s="227">
        <f t="shared" si="57"/>
        <v>0</v>
      </c>
      <c r="T99" s="208">
        <f t="shared" si="52"/>
        <v>8198164</v>
      </c>
      <c r="U99" s="222" t="e">
        <f t="shared" si="68"/>
        <v>#REF!</v>
      </c>
      <c r="V99" s="47" t="e">
        <f t="shared" si="54"/>
        <v>#REF!</v>
      </c>
    </row>
    <row r="100" spans="1:22" ht="131.25" hidden="1">
      <c r="A100" s="95" t="s">
        <v>361</v>
      </c>
      <c r="B100" s="300"/>
      <c r="C100" s="96" t="s">
        <v>274</v>
      </c>
      <c r="D100" s="97" t="s">
        <v>0</v>
      </c>
      <c r="E100" s="97" t="s">
        <v>249</v>
      </c>
      <c r="F100" s="97">
        <f>VLOOKUP(A100,'Pa aktivitātēm'!A56:F219,6,0)</f>
        <v>0</v>
      </c>
      <c r="G100" s="28">
        <f>'Pa aktivitātēm'!G69</f>
        <v>78409</v>
      </c>
      <c r="H100" s="28">
        <f>'Pa aktivitātēm'!I69</f>
        <v>78409</v>
      </c>
      <c r="I100" s="28">
        <f>'Pa aktivitātēm'!J69</f>
        <v>0</v>
      </c>
      <c r="J100" s="28">
        <f>'Pa aktivitātēm'!K69</f>
        <v>0</v>
      </c>
      <c r="K100" s="208">
        <f t="shared" si="53"/>
        <v>78409</v>
      </c>
      <c r="L100" s="81">
        <f t="shared" si="64"/>
        <v>1</v>
      </c>
      <c r="M100" s="28">
        <f>'Pa aktivitātēm'!P69</f>
        <v>0</v>
      </c>
      <c r="N100" s="26">
        <f t="shared" si="65"/>
        <v>0</v>
      </c>
      <c r="O100" s="213">
        <f>'Pa aktivitātēm'!U69</f>
        <v>0</v>
      </c>
      <c r="P100" s="25">
        <f t="shared" si="51"/>
        <v>0</v>
      </c>
      <c r="Q100" s="224">
        <f t="shared" si="56"/>
        <v>78409</v>
      </c>
      <c r="R100" s="226">
        <f>K100-O100</f>
        <v>78409</v>
      </c>
      <c r="S100" s="227">
        <f t="shared" si="57"/>
        <v>0</v>
      </c>
      <c r="T100" s="208">
        <f t="shared" si="52"/>
        <v>78409</v>
      </c>
      <c r="U100" s="220" t="e">
        <f>Akt_apakšakt_pēcuzraudzība!#REF!</f>
        <v>#REF!</v>
      </c>
      <c r="V100" s="47" t="e">
        <f t="shared" si="54"/>
        <v>#REF!</v>
      </c>
    </row>
    <row r="101" spans="1:22" ht="131.25" hidden="1">
      <c r="A101" s="95" t="s">
        <v>27</v>
      </c>
      <c r="B101" s="300"/>
      <c r="C101" s="96" t="s">
        <v>144</v>
      </c>
      <c r="D101" s="97" t="s">
        <v>0</v>
      </c>
      <c r="E101" s="97" t="s">
        <v>249</v>
      </c>
      <c r="F101" s="97" t="e">
        <f>VLOOKUP(A101,'Pa aktivitātēm'!A57:F220,6,0)</f>
        <v>#N/A</v>
      </c>
      <c r="G101" s="28">
        <f>G102+G103+G104</f>
        <v>8119755</v>
      </c>
      <c r="H101" s="28">
        <f t="shared" ref="H101:M101" si="69">H102+H103+H104</f>
        <v>8119755</v>
      </c>
      <c r="I101" s="28">
        <f t="shared" si="69"/>
        <v>0</v>
      </c>
      <c r="J101" s="28">
        <f t="shared" si="69"/>
        <v>0</v>
      </c>
      <c r="K101" s="208">
        <f t="shared" si="53"/>
        <v>8119755</v>
      </c>
      <c r="L101" s="81">
        <f t="shared" si="64"/>
        <v>1</v>
      </c>
      <c r="M101" s="28">
        <f t="shared" si="69"/>
        <v>0</v>
      </c>
      <c r="N101" s="26">
        <f t="shared" si="65"/>
        <v>0</v>
      </c>
      <c r="O101" s="215">
        <f>SUM(O102:O104)</f>
        <v>0</v>
      </c>
      <c r="P101" s="25">
        <f t="shared" si="51"/>
        <v>0</v>
      </c>
      <c r="Q101" s="224">
        <f t="shared" si="56"/>
        <v>8119755</v>
      </c>
      <c r="R101" s="226">
        <f>K101-O101</f>
        <v>8119755</v>
      </c>
      <c r="S101" s="227">
        <f t="shared" si="57"/>
        <v>0</v>
      </c>
      <c r="T101" s="208">
        <f t="shared" si="52"/>
        <v>8119755</v>
      </c>
      <c r="U101" s="220" t="e">
        <f>Akt_apakšakt_pēcuzraudzība!#REF!</f>
        <v>#REF!</v>
      </c>
      <c r="V101" s="47" t="e">
        <f t="shared" si="54"/>
        <v>#REF!</v>
      </c>
    </row>
    <row r="102" spans="1:22" ht="93.75" hidden="1">
      <c r="A102" s="95" t="s">
        <v>446</v>
      </c>
      <c r="B102" s="300"/>
      <c r="C102" s="96" t="s">
        <v>145</v>
      </c>
      <c r="D102" s="97" t="s">
        <v>0</v>
      </c>
      <c r="E102" s="97" t="s">
        <v>249</v>
      </c>
      <c r="F102" s="97">
        <f>VLOOKUP(A102,'Pa aktivitātēm'!A58:F221,6,0)</f>
        <v>0</v>
      </c>
      <c r="G102" s="28">
        <f>'Pa aktivitātēm'!G70</f>
        <v>2894995</v>
      </c>
      <c r="H102" s="28">
        <f>'Pa aktivitātēm'!I70</f>
        <v>2894995</v>
      </c>
      <c r="I102" s="28">
        <f>'Pa aktivitātēm'!J70</f>
        <v>0</v>
      </c>
      <c r="J102" s="28">
        <f>'Pa aktivitātēm'!K70</f>
        <v>0</v>
      </c>
      <c r="K102" s="208">
        <f t="shared" si="53"/>
        <v>2894995</v>
      </c>
      <c r="L102" s="81">
        <f t="shared" si="64"/>
        <v>1</v>
      </c>
      <c r="M102" s="28">
        <f>'Pa aktivitātēm'!P70</f>
        <v>0</v>
      </c>
      <c r="N102" s="26">
        <f t="shared" si="65"/>
        <v>0</v>
      </c>
      <c r="O102" s="213">
        <f>'Pa aktivitātēm'!U70</f>
        <v>0</v>
      </c>
      <c r="P102" s="25">
        <f t="shared" si="51"/>
        <v>0</v>
      </c>
      <c r="Q102" s="224">
        <f t="shared" si="56"/>
        <v>2894995</v>
      </c>
      <c r="R102" s="226">
        <f>K102-O102</f>
        <v>2894995</v>
      </c>
      <c r="S102" s="227">
        <f t="shared" si="57"/>
        <v>0</v>
      </c>
      <c r="T102" s="208">
        <f t="shared" si="52"/>
        <v>2894995</v>
      </c>
      <c r="U102" s="220" t="e">
        <f>Akt_apakšakt_pēcuzraudzība!#REF!</f>
        <v>#REF!</v>
      </c>
      <c r="V102" s="47" t="e">
        <f t="shared" si="54"/>
        <v>#REF!</v>
      </c>
    </row>
    <row r="103" spans="1:22" ht="93.75" hidden="1">
      <c r="A103" s="95" t="s">
        <v>439</v>
      </c>
      <c r="B103" s="300" t="s">
        <v>441</v>
      </c>
      <c r="C103" s="96" t="s">
        <v>146</v>
      </c>
      <c r="D103" s="97" t="s">
        <v>0</v>
      </c>
      <c r="E103" s="97" t="s">
        <v>249</v>
      </c>
      <c r="F103" s="97">
        <f>VLOOKUP(A103,'Pa aktivitātēm'!A59:F222,6,0)</f>
        <v>0</v>
      </c>
      <c r="G103" s="28">
        <f>'Pa aktivitātēm'!G71</f>
        <v>3308852</v>
      </c>
      <c r="H103" s="28">
        <f>'Pa aktivitātēm'!I71</f>
        <v>3308852</v>
      </c>
      <c r="I103" s="28">
        <f>'Pa aktivitātēm'!J71</f>
        <v>0</v>
      </c>
      <c r="J103" s="28">
        <f>'Pa aktivitātēm'!K71</f>
        <v>0</v>
      </c>
      <c r="K103" s="208">
        <f t="shared" si="53"/>
        <v>3308852</v>
      </c>
      <c r="L103" s="81">
        <f t="shared" si="64"/>
        <v>1</v>
      </c>
      <c r="M103" s="28">
        <f>'Pa aktivitātēm'!P71</f>
        <v>0</v>
      </c>
      <c r="N103" s="26">
        <f t="shared" si="65"/>
        <v>0</v>
      </c>
      <c r="O103" s="213">
        <f>'Pa aktivitātēm'!U71</f>
        <v>0</v>
      </c>
      <c r="P103" s="25">
        <f t="shared" si="51"/>
        <v>0</v>
      </c>
      <c r="Q103" s="224">
        <f t="shared" si="56"/>
        <v>3308852</v>
      </c>
      <c r="R103" s="226">
        <f>K103-O103</f>
        <v>3308852</v>
      </c>
      <c r="S103" s="227">
        <f t="shared" si="57"/>
        <v>0</v>
      </c>
      <c r="T103" s="208">
        <f t="shared" si="52"/>
        <v>3308852</v>
      </c>
      <c r="U103" s="220" t="e">
        <f>Akt_apakšakt_pēcuzraudzība!#REF!</f>
        <v>#REF!</v>
      </c>
      <c r="V103" s="47" t="e">
        <f t="shared" si="54"/>
        <v>#REF!</v>
      </c>
    </row>
    <row r="104" spans="1:22" ht="150" hidden="1">
      <c r="A104" s="102" t="s">
        <v>440</v>
      </c>
      <c r="B104" s="300"/>
      <c r="C104" s="96" t="s">
        <v>266</v>
      </c>
      <c r="D104" s="97" t="s">
        <v>0</v>
      </c>
      <c r="E104" s="97" t="s">
        <v>249</v>
      </c>
      <c r="F104" s="97">
        <f>VLOOKUP(A104,'Pa aktivitātēm'!A60:F223,6,0)</f>
        <v>0</v>
      </c>
      <c r="G104" s="28">
        <f>'Pa aktivitātēm'!G72</f>
        <v>1915908</v>
      </c>
      <c r="H104" s="28">
        <f>'Pa aktivitātēm'!I72</f>
        <v>1915908</v>
      </c>
      <c r="I104" s="28">
        <f>'Pa aktivitātēm'!J72</f>
        <v>0</v>
      </c>
      <c r="J104" s="28">
        <f>'Pa aktivitātēm'!K72</f>
        <v>0</v>
      </c>
      <c r="K104" s="208">
        <f t="shared" si="53"/>
        <v>1915908</v>
      </c>
      <c r="L104" s="81">
        <f t="shared" si="64"/>
        <v>1</v>
      </c>
      <c r="M104" s="28">
        <f>'Pa aktivitātēm'!P72</f>
        <v>0</v>
      </c>
      <c r="N104" s="26">
        <f t="shared" si="65"/>
        <v>0</v>
      </c>
      <c r="O104" s="213">
        <f>'Pa aktivitātēm'!U72</f>
        <v>0</v>
      </c>
      <c r="P104" s="25">
        <f t="shared" si="51"/>
        <v>0</v>
      </c>
      <c r="Q104" s="224">
        <f t="shared" si="56"/>
        <v>1915908</v>
      </c>
      <c r="R104" s="226">
        <f>K104-O104</f>
        <v>1915908</v>
      </c>
      <c r="S104" s="227">
        <f t="shared" si="57"/>
        <v>0</v>
      </c>
      <c r="T104" s="208">
        <f t="shared" si="52"/>
        <v>1915908</v>
      </c>
      <c r="U104" s="220" t="e">
        <f>Akt_apakšakt_pēcuzraudzība!#REF!</f>
        <v>#REF!</v>
      </c>
      <c r="V104" s="47" t="e">
        <f t="shared" si="54"/>
        <v>#REF!</v>
      </c>
    </row>
    <row r="105" spans="1:22" ht="187.5" hidden="1">
      <c r="A105" s="98" t="s">
        <v>28</v>
      </c>
      <c r="B105" s="301"/>
      <c r="C105" s="99" t="s">
        <v>147</v>
      </c>
      <c r="D105" s="100" t="s">
        <v>0</v>
      </c>
      <c r="E105" s="100" t="s">
        <v>295</v>
      </c>
      <c r="F105" s="97" t="e">
        <f>VLOOKUP(A105,'Pa aktivitātēm'!A61:F224,6,0)</f>
        <v>#N/A</v>
      </c>
      <c r="G105" s="27">
        <f>SUM(G106:G107)</f>
        <v>6734355</v>
      </c>
      <c r="H105" s="27">
        <f t="shared" ref="H105:M105" si="70">SUM(H106:H107)</f>
        <v>6734355</v>
      </c>
      <c r="I105" s="27">
        <f t="shared" si="70"/>
        <v>0</v>
      </c>
      <c r="J105" s="27">
        <f t="shared" si="70"/>
        <v>0</v>
      </c>
      <c r="K105" s="208">
        <f t="shared" si="53"/>
        <v>6734355</v>
      </c>
      <c r="L105" s="101">
        <f t="shared" si="64"/>
        <v>1</v>
      </c>
      <c r="M105" s="27">
        <f t="shared" si="70"/>
        <v>0</v>
      </c>
      <c r="N105" s="22">
        <f t="shared" si="65"/>
        <v>0</v>
      </c>
      <c r="O105" s="212">
        <f>SUM(O106:O107)</f>
        <v>0</v>
      </c>
      <c r="P105" s="23">
        <f t="shared" si="51"/>
        <v>0</v>
      </c>
      <c r="Q105" s="224">
        <f t="shared" si="56"/>
        <v>6734355</v>
      </c>
      <c r="R105" s="212">
        <f t="shared" ref="R105:U105" si="71">SUM(R106:R107)</f>
        <v>6734355</v>
      </c>
      <c r="S105" s="227">
        <f t="shared" si="57"/>
        <v>0</v>
      </c>
      <c r="T105" s="208">
        <f t="shared" si="52"/>
        <v>6734355</v>
      </c>
      <c r="U105" s="222" t="e">
        <f t="shared" si="71"/>
        <v>#REF!</v>
      </c>
      <c r="V105" s="47" t="e">
        <f t="shared" si="54"/>
        <v>#REF!</v>
      </c>
    </row>
    <row r="106" spans="1:22" ht="112.5" hidden="1">
      <c r="A106" s="95" t="s">
        <v>447</v>
      </c>
      <c r="B106" s="300"/>
      <c r="C106" s="96" t="s">
        <v>148</v>
      </c>
      <c r="D106" s="97" t="s">
        <v>0</v>
      </c>
      <c r="E106" s="97" t="s">
        <v>295</v>
      </c>
      <c r="F106" s="97">
        <f>VLOOKUP(A106,'Pa aktivitātēm'!A62:F225,6,0)</f>
        <v>5</v>
      </c>
      <c r="G106" s="28">
        <f>'Pa aktivitātēm'!G73</f>
        <v>3506867</v>
      </c>
      <c r="H106" s="28">
        <f>'Pa aktivitātēm'!I73</f>
        <v>3506867</v>
      </c>
      <c r="I106" s="28">
        <f>'Pa aktivitātēm'!J73</f>
        <v>0</v>
      </c>
      <c r="J106" s="28">
        <f>'Pa aktivitātēm'!K73</f>
        <v>0</v>
      </c>
      <c r="K106" s="208">
        <f t="shared" si="53"/>
        <v>3506867</v>
      </c>
      <c r="L106" s="81">
        <f t="shared" si="64"/>
        <v>1</v>
      </c>
      <c r="M106" s="28">
        <f>'Pa aktivitātēm'!P73</f>
        <v>0</v>
      </c>
      <c r="N106" s="26">
        <f t="shared" si="65"/>
        <v>0</v>
      </c>
      <c r="O106" s="213">
        <f>'Pa aktivitātēm'!U73</f>
        <v>0</v>
      </c>
      <c r="P106" s="25">
        <f t="shared" si="51"/>
        <v>0</v>
      </c>
      <c r="Q106" s="224">
        <f t="shared" si="56"/>
        <v>3506867</v>
      </c>
      <c r="R106" s="226">
        <f>K106-O106</f>
        <v>3506867</v>
      </c>
      <c r="S106" s="227">
        <f t="shared" si="57"/>
        <v>0</v>
      </c>
      <c r="T106" s="208">
        <f t="shared" si="52"/>
        <v>3506867</v>
      </c>
      <c r="U106" s="220" t="e">
        <f>Akt_apakšakt_pēcuzraudzība!#REF!</f>
        <v>#REF!</v>
      </c>
      <c r="V106" s="47" t="e">
        <f t="shared" si="54"/>
        <v>#REF!</v>
      </c>
    </row>
    <row r="107" spans="1:22" ht="131.25" hidden="1">
      <c r="A107" s="102" t="s">
        <v>448</v>
      </c>
      <c r="B107" s="302"/>
      <c r="C107" s="96" t="s">
        <v>149</v>
      </c>
      <c r="D107" s="97" t="s">
        <v>0</v>
      </c>
      <c r="E107" s="97" t="s">
        <v>295</v>
      </c>
      <c r="F107" s="97">
        <f>VLOOKUP(A107,'Pa aktivitātēm'!A63:F226,6,0)</f>
        <v>5</v>
      </c>
      <c r="G107" s="28">
        <f>'Pa aktivitātēm'!G74</f>
        <v>3227488</v>
      </c>
      <c r="H107" s="28">
        <f>'Pa aktivitātēm'!I74</f>
        <v>3227488</v>
      </c>
      <c r="I107" s="28">
        <f>'Pa aktivitātēm'!J74</f>
        <v>0</v>
      </c>
      <c r="J107" s="28">
        <f>'Pa aktivitātēm'!K74</f>
        <v>0</v>
      </c>
      <c r="K107" s="208">
        <f t="shared" si="53"/>
        <v>3227488</v>
      </c>
      <c r="L107" s="81">
        <f t="shared" si="64"/>
        <v>1</v>
      </c>
      <c r="M107" s="28">
        <f>'Pa aktivitātēm'!P74</f>
        <v>0</v>
      </c>
      <c r="N107" s="26">
        <f t="shared" si="65"/>
        <v>0</v>
      </c>
      <c r="O107" s="213">
        <f>'Pa aktivitātēm'!U74</f>
        <v>0</v>
      </c>
      <c r="P107" s="25">
        <f t="shared" si="51"/>
        <v>0</v>
      </c>
      <c r="Q107" s="224">
        <f t="shared" si="56"/>
        <v>3227488</v>
      </c>
      <c r="R107" s="226">
        <f>K107-O107</f>
        <v>3227488</v>
      </c>
      <c r="S107" s="227">
        <f t="shared" si="57"/>
        <v>0</v>
      </c>
      <c r="T107" s="208">
        <f t="shared" si="52"/>
        <v>3227488</v>
      </c>
      <c r="U107" s="220" t="e">
        <f>Akt_apakšakt_pēcuzraudzība!#REF!</f>
        <v>#REF!</v>
      </c>
      <c r="V107" s="47" t="e">
        <f t="shared" si="54"/>
        <v>#REF!</v>
      </c>
    </row>
    <row r="108" spans="1:22" ht="56.25" hidden="1">
      <c r="A108" s="88" t="s">
        <v>353</v>
      </c>
      <c r="B108" s="89"/>
      <c r="C108" s="90" t="s">
        <v>150</v>
      </c>
      <c r="D108" s="91" t="s">
        <v>0</v>
      </c>
      <c r="E108" s="91" t="s">
        <v>250</v>
      </c>
      <c r="F108" s="97" t="e">
        <f>VLOOKUP(A108,'Pa aktivitātēm'!A64:F227,6,0)</f>
        <v>#N/A</v>
      </c>
      <c r="G108" s="24">
        <f t="shared" ref="G108:M109" si="72">G109</f>
        <v>18280717</v>
      </c>
      <c r="H108" s="24">
        <f t="shared" si="72"/>
        <v>18280717</v>
      </c>
      <c r="I108" s="24">
        <f t="shared" si="72"/>
        <v>0</v>
      </c>
      <c r="J108" s="24">
        <f t="shared" si="72"/>
        <v>0</v>
      </c>
      <c r="K108" s="208">
        <f t="shared" si="53"/>
        <v>18280717</v>
      </c>
      <c r="L108" s="44">
        <f t="shared" si="64"/>
        <v>1</v>
      </c>
      <c r="M108" s="24">
        <f t="shared" si="72"/>
        <v>0</v>
      </c>
      <c r="N108" s="22">
        <f t="shared" si="65"/>
        <v>0</v>
      </c>
      <c r="O108" s="212">
        <f>O109</f>
        <v>0</v>
      </c>
      <c r="P108" s="23">
        <f t="shared" si="51"/>
        <v>0</v>
      </c>
      <c r="Q108" s="224">
        <f t="shared" si="56"/>
        <v>18280717</v>
      </c>
      <c r="R108" s="212">
        <f>R109</f>
        <v>18280717</v>
      </c>
      <c r="S108" s="227">
        <f t="shared" si="57"/>
        <v>0</v>
      </c>
      <c r="T108" s="208">
        <f t="shared" si="52"/>
        <v>18280717</v>
      </c>
      <c r="U108" s="222" t="e">
        <f>U109</f>
        <v>#REF!</v>
      </c>
      <c r="V108" s="47" t="e">
        <f t="shared" si="54"/>
        <v>#REF!</v>
      </c>
    </row>
    <row r="109" spans="1:22" ht="150" hidden="1">
      <c r="A109" s="88" t="s">
        <v>324</v>
      </c>
      <c r="B109" s="89"/>
      <c r="C109" s="90" t="s">
        <v>151</v>
      </c>
      <c r="D109" s="91" t="s">
        <v>0</v>
      </c>
      <c r="E109" s="91" t="s">
        <v>250</v>
      </c>
      <c r="F109" s="97" t="e">
        <f>VLOOKUP(A109,'Pa aktivitātēm'!A65:F228,6,0)</f>
        <v>#N/A</v>
      </c>
      <c r="G109" s="24">
        <f t="shared" si="72"/>
        <v>18280717</v>
      </c>
      <c r="H109" s="24">
        <f t="shared" si="72"/>
        <v>18280717</v>
      </c>
      <c r="I109" s="24">
        <f t="shared" si="72"/>
        <v>0</v>
      </c>
      <c r="J109" s="24">
        <f t="shared" si="72"/>
        <v>0</v>
      </c>
      <c r="K109" s="208">
        <f t="shared" si="53"/>
        <v>18280717</v>
      </c>
      <c r="L109" s="44">
        <f t="shared" si="64"/>
        <v>1</v>
      </c>
      <c r="M109" s="24">
        <f t="shared" si="72"/>
        <v>0</v>
      </c>
      <c r="N109" s="22">
        <f t="shared" si="65"/>
        <v>0</v>
      </c>
      <c r="O109" s="212">
        <f>O110</f>
        <v>0</v>
      </c>
      <c r="P109" s="23">
        <f t="shared" si="51"/>
        <v>0</v>
      </c>
      <c r="Q109" s="224">
        <f t="shared" si="56"/>
        <v>18280717</v>
      </c>
      <c r="R109" s="212">
        <f>R110</f>
        <v>18280717</v>
      </c>
      <c r="S109" s="227">
        <f t="shared" si="57"/>
        <v>0</v>
      </c>
      <c r="T109" s="208">
        <f t="shared" si="52"/>
        <v>18280717</v>
      </c>
      <c r="U109" s="222" t="e">
        <f>U110</f>
        <v>#REF!</v>
      </c>
      <c r="V109" s="47" t="e">
        <f t="shared" si="54"/>
        <v>#REF!</v>
      </c>
    </row>
    <row r="110" spans="1:22" ht="93.75" hidden="1">
      <c r="A110" s="102" t="s">
        <v>573</v>
      </c>
      <c r="B110" s="302"/>
      <c r="C110" s="103" t="s">
        <v>152</v>
      </c>
      <c r="D110" s="104" t="s">
        <v>0</v>
      </c>
      <c r="E110" s="104" t="s">
        <v>250</v>
      </c>
      <c r="F110" s="97">
        <f>VLOOKUP(A110,'Pa aktivitātēm'!A66:F229,6,0)</f>
        <v>0</v>
      </c>
      <c r="G110" s="35">
        <f>'Pa aktivitātēm'!G75</f>
        <v>18280717</v>
      </c>
      <c r="H110" s="35">
        <f>'Pa aktivitātēm'!I75</f>
        <v>18280717</v>
      </c>
      <c r="I110" s="35">
        <f>'Pa aktivitātēm'!J75</f>
        <v>0</v>
      </c>
      <c r="J110" s="35">
        <f>'Pa aktivitātēm'!K75</f>
        <v>0</v>
      </c>
      <c r="K110" s="208">
        <f t="shared" si="53"/>
        <v>18280717</v>
      </c>
      <c r="L110" s="105">
        <f t="shared" si="64"/>
        <v>1</v>
      </c>
      <c r="M110" s="35">
        <f>'Pa aktivitātēm'!P75</f>
        <v>0</v>
      </c>
      <c r="N110" s="26">
        <f t="shared" si="65"/>
        <v>0</v>
      </c>
      <c r="O110" s="216">
        <f>'Pa aktivitātēm'!U75</f>
        <v>0</v>
      </c>
      <c r="P110" s="25">
        <f t="shared" si="51"/>
        <v>0</v>
      </c>
      <c r="Q110" s="224">
        <f t="shared" si="56"/>
        <v>18280717</v>
      </c>
      <c r="R110" s="226">
        <f>K110-O110</f>
        <v>18280717</v>
      </c>
      <c r="S110" s="227">
        <f>R110-Q110</f>
        <v>0</v>
      </c>
      <c r="T110" s="208">
        <f t="shared" si="52"/>
        <v>18280717</v>
      </c>
      <c r="U110" s="220" t="e">
        <f>Akt_apakšakt_pēcuzraudzība!#REF!</f>
        <v>#REF!</v>
      </c>
      <c r="V110" s="47" t="e">
        <f t="shared" si="54"/>
        <v>#REF!</v>
      </c>
    </row>
    <row r="111" spans="1:22" ht="105">
      <c r="A111" s="106" t="s">
        <v>479</v>
      </c>
      <c r="B111" s="303"/>
      <c r="C111" s="93" t="s">
        <v>581</v>
      </c>
      <c r="D111" s="94" t="s">
        <v>254</v>
      </c>
      <c r="E111" s="94" t="s">
        <v>1</v>
      </c>
      <c r="F111" s="94" t="s">
        <v>1</v>
      </c>
      <c r="G111" s="34">
        <f>G117+G118+G119+G122+G132+G146+G150+G153</f>
        <v>385700859</v>
      </c>
      <c r="H111" s="34">
        <f t="shared" ref="H111:M111" si="73">H117+H118+H119+H122+H132+H146+H150+H153</f>
        <v>385700859</v>
      </c>
      <c r="I111" s="34">
        <f t="shared" si="73"/>
        <v>69603395</v>
      </c>
      <c r="J111" s="34">
        <f t="shared" si="73"/>
        <v>69603395</v>
      </c>
      <c r="K111" s="34">
        <f t="shared" si="73"/>
        <v>455304254</v>
      </c>
      <c r="L111" s="34">
        <f t="shared" si="73"/>
        <v>8.8400918403866573</v>
      </c>
      <c r="M111" s="34">
        <f t="shared" si="73"/>
        <v>0</v>
      </c>
      <c r="N111" s="33">
        <f>M111/G111</f>
        <v>0</v>
      </c>
      <c r="O111" s="34">
        <f>O117+O118+O119+O122+O132+O146+O150+O153</f>
        <v>0</v>
      </c>
      <c r="P111" s="33">
        <f>IFERROR(O111/H111,0)</f>
        <v>0</v>
      </c>
      <c r="Q111" s="210">
        <f>Q114+Q115+Q117+Q118+Q119+Q122+Q123+Q124+Q126+Q127+Q128+Q131+Q129+Q132+Q135+Q137+Q138+Q139+Q141+Q142+Q146+Q147+Q148+Q150+Q152+Q153+Q154+Q155+Q158</f>
        <v>335403784</v>
      </c>
      <c r="R111" s="210">
        <f t="shared" ref="R111:S111" si="74">R114+R115+R117+R118+R119+R122+R123+R124+R126+R127+R128+R131+R129+R132+R135+R137+R138+R139+R141+R142+R146+R147+R148+R150+R152+R153+R154+R155+R158</f>
        <v>623369632</v>
      </c>
      <c r="S111" s="210">
        <f t="shared" si="74"/>
        <v>287965848</v>
      </c>
      <c r="T111" s="210">
        <f>Q111+S111</f>
        <v>623369632</v>
      </c>
      <c r="U111" s="34" t="e">
        <f>U117+U118+U119+U122+U132+U146+U150+U153</f>
        <v>#REF!</v>
      </c>
      <c r="V111" s="34" t="e">
        <f>O111-U111</f>
        <v>#REF!</v>
      </c>
    </row>
    <row r="112" spans="1:22" ht="56.25" hidden="1">
      <c r="A112" s="88" t="s">
        <v>292</v>
      </c>
      <c r="B112" s="89"/>
      <c r="C112" s="90" t="s">
        <v>153</v>
      </c>
      <c r="D112" s="91"/>
      <c r="E112" s="91"/>
      <c r="F112" s="97" t="e">
        <f>VLOOKUP(A112,'Pa aktivitātēm'!A68:F231,6,0)</f>
        <v>#N/A</v>
      </c>
      <c r="G112" s="27">
        <f>G113+G120</f>
        <v>451884038</v>
      </c>
      <c r="H112" s="27">
        <f t="shared" ref="H112:M112" si="75">H113+H120</f>
        <v>451884038</v>
      </c>
      <c r="I112" s="27">
        <f t="shared" si="75"/>
        <v>63326803</v>
      </c>
      <c r="J112" s="27">
        <v>65526803</v>
      </c>
      <c r="K112" s="208">
        <f t="shared" si="53"/>
        <v>517410841</v>
      </c>
      <c r="L112" s="44">
        <f t="shared" si="64"/>
        <v>1.1450080053502576</v>
      </c>
      <c r="M112" s="27">
        <f t="shared" si="75"/>
        <v>0</v>
      </c>
      <c r="N112" s="22">
        <f t="shared" si="65"/>
        <v>0</v>
      </c>
      <c r="O112" s="211">
        <f>O113+O120</f>
        <v>0</v>
      </c>
      <c r="P112" s="22">
        <f t="shared" si="51"/>
        <v>0</v>
      </c>
      <c r="Q112" s="223">
        <f t="shared" ref="Q112:U112" si="76">Q113+Q120</f>
        <v>451884038</v>
      </c>
      <c r="R112" s="211">
        <f t="shared" si="76"/>
        <v>515210841</v>
      </c>
      <c r="S112" s="227">
        <f t="shared" ref="S112:S157" si="77">R112-Q112</f>
        <v>63326803</v>
      </c>
      <c r="T112" s="208">
        <f t="shared" si="52"/>
        <v>515210841</v>
      </c>
      <c r="U112" s="221" t="e">
        <f t="shared" si="76"/>
        <v>#REF!</v>
      </c>
      <c r="V112" s="47" t="e">
        <f t="shared" si="54"/>
        <v>#REF!</v>
      </c>
    </row>
    <row r="113" spans="1:22" ht="75" hidden="1">
      <c r="A113" s="88" t="s">
        <v>30</v>
      </c>
      <c r="B113" s="89"/>
      <c r="C113" s="90" t="s">
        <v>154</v>
      </c>
      <c r="D113" s="91" t="s">
        <v>254</v>
      </c>
      <c r="E113" s="91" t="s">
        <v>244</v>
      </c>
      <c r="F113" s="97" t="e">
        <f>VLOOKUP(A113,'Pa aktivitātēm'!A69:F232,6,0)</f>
        <v>#N/A</v>
      </c>
      <c r="G113" s="27">
        <f>G114+G115+G116</f>
        <v>198868667</v>
      </c>
      <c r="H113" s="27">
        <f>H114+H115+H116</f>
        <v>198868667</v>
      </c>
      <c r="I113" s="27">
        <f t="shared" ref="I113:M113" si="78">I114+I115+I116</f>
        <v>0</v>
      </c>
      <c r="J113" s="27">
        <v>0</v>
      </c>
      <c r="K113" s="208">
        <f t="shared" si="53"/>
        <v>198868667</v>
      </c>
      <c r="L113" s="44">
        <f t="shared" si="64"/>
        <v>1</v>
      </c>
      <c r="M113" s="27">
        <f t="shared" si="78"/>
        <v>0</v>
      </c>
      <c r="N113" s="22">
        <f t="shared" si="65"/>
        <v>0</v>
      </c>
      <c r="O113" s="211">
        <f>SUM(O114,O115,O116)</f>
        <v>0</v>
      </c>
      <c r="P113" s="22">
        <f t="shared" si="51"/>
        <v>0</v>
      </c>
      <c r="Q113" s="223">
        <f t="shared" ref="Q113:U113" si="79">SUM(Q114,Q115,Q116)</f>
        <v>198868667</v>
      </c>
      <c r="R113" s="211">
        <f t="shared" si="79"/>
        <v>198868667</v>
      </c>
      <c r="S113" s="227">
        <f t="shared" si="77"/>
        <v>0</v>
      </c>
      <c r="T113" s="208">
        <f t="shared" si="52"/>
        <v>198868667</v>
      </c>
      <c r="U113" s="221" t="e">
        <f t="shared" si="79"/>
        <v>#REF!</v>
      </c>
      <c r="V113" s="47" t="e">
        <f t="shared" si="54"/>
        <v>#REF!</v>
      </c>
    </row>
    <row r="114" spans="1:22" ht="56.25" hidden="1">
      <c r="A114" s="102" t="s">
        <v>449</v>
      </c>
      <c r="B114" s="302"/>
      <c r="C114" s="103" t="s">
        <v>155</v>
      </c>
      <c r="D114" s="104" t="s">
        <v>254</v>
      </c>
      <c r="E114" s="104" t="s">
        <v>244</v>
      </c>
      <c r="F114" s="97">
        <f>VLOOKUP(A114,'Pa aktivitātēm'!A70:F233,6,0)</f>
        <v>0</v>
      </c>
      <c r="G114" s="28">
        <f>'Pa aktivitātēm'!G77</f>
        <v>61902422</v>
      </c>
      <c r="H114" s="28">
        <f>'Pa aktivitātēm'!I77</f>
        <v>61902422</v>
      </c>
      <c r="I114" s="28">
        <f>'Pa aktivitātēm'!J77</f>
        <v>0</v>
      </c>
      <c r="J114" s="28">
        <f>'Pa aktivitātēm'!K77</f>
        <v>0</v>
      </c>
      <c r="K114" s="208">
        <f t="shared" si="53"/>
        <v>61902422</v>
      </c>
      <c r="L114" s="105">
        <f t="shared" si="64"/>
        <v>1</v>
      </c>
      <c r="M114" s="28">
        <f>'Pa aktivitātēm'!P77</f>
        <v>0</v>
      </c>
      <c r="N114" s="26">
        <f t="shared" si="65"/>
        <v>0</v>
      </c>
      <c r="O114" s="213">
        <f>'Pa aktivitātēm'!U77</f>
        <v>0</v>
      </c>
      <c r="P114" s="26">
        <f t="shared" si="51"/>
        <v>0</v>
      </c>
      <c r="Q114" s="224">
        <f>H114-O114</f>
        <v>61902422</v>
      </c>
      <c r="R114" s="226">
        <f t="shared" ref="R114:R119" si="80">K114-O114</f>
        <v>61902422</v>
      </c>
      <c r="S114" s="227">
        <f t="shared" si="77"/>
        <v>0</v>
      </c>
      <c r="T114" s="208">
        <f t="shared" si="52"/>
        <v>61902422</v>
      </c>
      <c r="U114" s="220" t="e">
        <f>Akt_apakšakt_pēcuzraudzība!#REF!</f>
        <v>#REF!</v>
      </c>
      <c r="V114" s="47" t="e">
        <f t="shared" si="54"/>
        <v>#REF!</v>
      </c>
    </row>
    <row r="115" spans="1:22" ht="131.25" hidden="1">
      <c r="A115" s="102" t="s">
        <v>450</v>
      </c>
      <c r="B115" s="302"/>
      <c r="C115" s="103" t="s">
        <v>156</v>
      </c>
      <c r="D115" s="104" t="s">
        <v>254</v>
      </c>
      <c r="E115" s="104" t="s">
        <v>244</v>
      </c>
      <c r="F115" s="97">
        <f>VLOOKUP(A115,'Pa aktivitātēm'!A71:F234,6,0)</f>
        <v>0</v>
      </c>
      <c r="G115" s="28">
        <f>'Pa aktivitātēm'!G78</f>
        <v>6250097</v>
      </c>
      <c r="H115" s="28">
        <f>'Pa aktivitātēm'!I78</f>
        <v>6250097</v>
      </c>
      <c r="I115" s="28">
        <f>'Pa aktivitātēm'!J78</f>
        <v>0</v>
      </c>
      <c r="J115" s="28">
        <f>'Pa aktivitātēm'!K78</f>
        <v>0</v>
      </c>
      <c r="K115" s="208">
        <f t="shared" si="53"/>
        <v>6250097</v>
      </c>
      <c r="L115" s="105">
        <f t="shared" si="64"/>
        <v>1</v>
      </c>
      <c r="M115" s="28">
        <f>'Pa aktivitātēm'!P78</f>
        <v>0</v>
      </c>
      <c r="N115" s="26">
        <f t="shared" si="65"/>
        <v>0</v>
      </c>
      <c r="O115" s="213">
        <f>'Pa aktivitātēm'!U78</f>
        <v>0</v>
      </c>
      <c r="P115" s="26">
        <f t="shared" si="51"/>
        <v>0</v>
      </c>
      <c r="Q115" s="224">
        <f t="shared" ref="Q115:Q157" si="81">H115-O115</f>
        <v>6250097</v>
      </c>
      <c r="R115" s="226">
        <f t="shared" si="80"/>
        <v>6250097</v>
      </c>
      <c r="S115" s="227">
        <f t="shared" si="77"/>
        <v>0</v>
      </c>
      <c r="T115" s="208">
        <f t="shared" si="52"/>
        <v>6250097</v>
      </c>
      <c r="U115" s="220" t="e">
        <f>Akt_apakšakt_pēcuzraudzība!#REF!</f>
        <v>#REF!</v>
      </c>
      <c r="V115" s="47" t="e">
        <f t="shared" si="54"/>
        <v>#REF!</v>
      </c>
    </row>
    <row r="116" spans="1:22" ht="75" hidden="1">
      <c r="A116" s="95" t="s">
        <v>521</v>
      </c>
      <c r="B116" s="300"/>
      <c r="C116" s="103" t="s">
        <v>522</v>
      </c>
      <c r="D116" s="104" t="s">
        <v>254</v>
      </c>
      <c r="E116" s="104" t="s">
        <v>244</v>
      </c>
      <c r="F116" s="97" t="e">
        <f>VLOOKUP(A116,'Pa aktivitātēm'!A72:F235,6,0)</f>
        <v>#N/A</v>
      </c>
      <c r="G116" s="48">
        <f>G117+G118+G119</f>
        <v>130716148</v>
      </c>
      <c r="H116" s="48">
        <f>H117+H118+H119</f>
        <v>130716148</v>
      </c>
      <c r="I116" s="48">
        <f>I117+I118+I119</f>
        <v>0</v>
      </c>
      <c r="J116" s="48">
        <f>J117+J118+J119</f>
        <v>0</v>
      </c>
      <c r="K116" s="208">
        <f t="shared" si="53"/>
        <v>130716148</v>
      </c>
      <c r="L116" s="105">
        <f t="shared" si="64"/>
        <v>1</v>
      </c>
      <c r="M116" s="48">
        <f>M117+M118+M119</f>
        <v>0</v>
      </c>
      <c r="N116" s="26">
        <f t="shared" si="65"/>
        <v>0</v>
      </c>
      <c r="O116" s="216">
        <f>SUM(O117:O119)</f>
        <v>0</v>
      </c>
      <c r="P116" s="26">
        <f t="shared" si="51"/>
        <v>0</v>
      </c>
      <c r="Q116" s="224">
        <f t="shared" si="81"/>
        <v>130716148</v>
      </c>
      <c r="R116" s="226">
        <f t="shared" si="80"/>
        <v>130716148</v>
      </c>
      <c r="S116" s="227">
        <f t="shared" si="77"/>
        <v>0</v>
      </c>
      <c r="T116" s="208">
        <f t="shared" si="52"/>
        <v>130716148</v>
      </c>
      <c r="U116" s="220" t="e">
        <f>Akt_apakšakt_pēcuzraudzība!#REF!</f>
        <v>#REF!</v>
      </c>
      <c r="V116" s="47" t="e">
        <f t="shared" si="54"/>
        <v>#REF!</v>
      </c>
    </row>
    <row r="117" spans="1:22" ht="75">
      <c r="A117" s="95" t="s">
        <v>451</v>
      </c>
      <c r="B117" s="300"/>
      <c r="C117" s="103" t="s">
        <v>395</v>
      </c>
      <c r="D117" s="104" t="s">
        <v>29</v>
      </c>
      <c r="E117" s="104" t="s">
        <v>244</v>
      </c>
      <c r="F117" s="97">
        <f>VLOOKUP(A117,'Pa aktivitātēm'!A73:F236,6,0)</f>
        <v>5</v>
      </c>
      <c r="G117" s="28">
        <f>'Pa aktivitātēm'!G79</f>
        <v>103886124</v>
      </c>
      <c r="H117" s="28">
        <f>'Pa aktivitātēm'!I79</f>
        <v>103886124</v>
      </c>
      <c r="I117" s="28">
        <f>'Pa aktivitātēm'!J79</f>
        <v>0</v>
      </c>
      <c r="J117" s="28">
        <f>'Pa aktivitātēm'!K79</f>
        <v>0</v>
      </c>
      <c r="K117" s="208">
        <f t="shared" si="53"/>
        <v>103886124</v>
      </c>
      <c r="L117" s="105">
        <f t="shared" si="64"/>
        <v>1</v>
      </c>
      <c r="M117" s="28">
        <f>'Pa aktivitātēm'!P79</f>
        <v>0</v>
      </c>
      <c r="N117" s="26">
        <f t="shared" si="65"/>
        <v>0</v>
      </c>
      <c r="O117" s="213">
        <f>'Pa aktivitātēm'!U79</f>
        <v>0</v>
      </c>
      <c r="P117" s="26">
        <f t="shared" si="51"/>
        <v>0</v>
      </c>
      <c r="Q117" s="224">
        <f t="shared" si="81"/>
        <v>103886124</v>
      </c>
      <c r="R117" s="226">
        <f t="shared" si="80"/>
        <v>103886124</v>
      </c>
      <c r="S117" s="227">
        <f t="shared" si="77"/>
        <v>0</v>
      </c>
      <c r="T117" s="208">
        <f t="shared" si="52"/>
        <v>103886124</v>
      </c>
      <c r="U117" s="220" t="e">
        <f>Akt_apakšakt_pēcuzraudzība!#REF!</f>
        <v>#REF!</v>
      </c>
      <c r="V117" s="47" t="e">
        <f t="shared" si="54"/>
        <v>#REF!</v>
      </c>
    </row>
    <row r="118" spans="1:22" ht="131.25">
      <c r="A118" s="102" t="s">
        <v>31</v>
      </c>
      <c r="B118" s="302"/>
      <c r="C118" s="103" t="s">
        <v>157</v>
      </c>
      <c r="D118" s="104" t="s">
        <v>254</v>
      </c>
      <c r="E118" s="104" t="s">
        <v>244</v>
      </c>
      <c r="F118" s="97">
        <f>VLOOKUP(A118,'Pa aktivitātēm'!A74:F237,6,0)</f>
        <v>5</v>
      </c>
      <c r="G118" s="28">
        <f>'Pa aktivitātēm'!G80</f>
        <v>14960591</v>
      </c>
      <c r="H118" s="28">
        <f>'Pa aktivitātēm'!I80</f>
        <v>14960591</v>
      </c>
      <c r="I118" s="28">
        <f>'Pa aktivitātēm'!J80</f>
        <v>0</v>
      </c>
      <c r="J118" s="28">
        <f>'Pa aktivitātēm'!K80</f>
        <v>0</v>
      </c>
      <c r="K118" s="208">
        <f t="shared" si="53"/>
        <v>14960591</v>
      </c>
      <c r="L118" s="105">
        <f t="shared" si="64"/>
        <v>1</v>
      </c>
      <c r="M118" s="28">
        <f>'Pa aktivitātēm'!P80</f>
        <v>0</v>
      </c>
      <c r="N118" s="26">
        <f t="shared" si="65"/>
        <v>0</v>
      </c>
      <c r="O118" s="213">
        <f>'Pa aktivitātēm'!U80</f>
        <v>0</v>
      </c>
      <c r="P118" s="26">
        <f t="shared" si="51"/>
        <v>0</v>
      </c>
      <c r="Q118" s="224">
        <f t="shared" si="81"/>
        <v>14960591</v>
      </c>
      <c r="R118" s="226">
        <f t="shared" si="80"/>
        <v>14960591</v>
      </c>
      <c r="S118" s="227">
        <f t="shared" si="77"/>
        <v>0</v>
      </c>
      <c r="T118" s="208">
        <f t="shared" si="52"/>
        <v>14960591</v>
      </c>
      <c r="U118" s="220" t="e">
        <f>Akt_apakšakt_pēcuzraudzība!#REF!</f>
        <v>#REF!</v>
      </c>
      <c r="V118" s="47" t="e">
        <f t="shared" si="54"/>
        <v>#REF!</v>
      </c>
    </row>
    <row r="119" spans="1:22" ht="112.5">
      <c r="A119" s="102" t="s">
        <v>589</v>
      </c>
      <c r="B119" s="302"/>
      <c r="C119" s="103" t="s">
        <v>590</v>
      </c>
      <c r="D119" s="104" t="s">
        <v>254</v>
      </c>
      <c r="E119" s="104" t="s">
        <v>244</v>
      </c>
      <c r="F119" s="97">
        <f>VLOOKUP(A119,'Pa aktivitātēm'!A75:F238,6,0)</f>
        <v>5</v>
      </c>
      <c r="G119" s="28">
        <f>'Pa aktivitātēm'!G81</f>
        <v>11869433</v>
      </c>
      <c r="H119" s="28">
        <f>'Pa aktivitātēm'!I81</f>
        <v>11869433</v>
      </c>
      <c r="I119" s="28">
        <f>'Pa aktivitātēm'!J81</f>
        <v>0</v>
      </c>
      <c r="J119" s="28">
        <f>'Pa aktivitātēm'!K81</f>
        <v>0</v>
      </c>
      <c r="K119" s="208">
        <f t="shared" si="53"/>
        <v>11869433</v>
      </c>
      <c r="L119" s="105">
        <f t="shared" si="64"/>
        <v>1</v>
      </c>
      <c r="M119" s="28">
        <f>'Pa aktivitātēm'!P81</f>
        <v>0</v>
      </c>
      <c r="N119" s="26">
        <f t="shared" si="65"/>
        <v>0</v>
      </c>
      <c r="O119" s="213">
        <f>'Pa aktivitātēm'!U81</f>
        <v>0</v>
      </c>
      <c r="P119" s="26">
        <f t="shared" si="51"/>
        <v>0</v>
      </c>
      <c r="Q119" s="224">
        <f t="shared" si="81"/>
        <v>11869433</v>
      </c>
      <c r="R119" s="226">
        <f t="shared" si="80"/>
        <v>11869433</v>
      </c>
      <c r="S119" s="227">
        <f t="shared" si="77"/>
        <v>0</v>
      </c>
      <c r="T119" s="208">
        <f t="shared" si="52"/>
        <v>11869433</v>
      </c>
      <c r="U119" s="220" t="e">
        <f>Akt_apakšakt_pēcuzraudzība!#REF!</f>
        <v>#REF!</v>
      </c>
      <c r="V119" s="47" t="e">
        <f t="shared" si="54"/>
        <v>#REF!</v>
      </c>
    </row>
    <row r="120" spans="1:22" ht="56.25" hidden="1">
      <c r="A120" s="88" t="s">
        <v>32</v>
      </c>
      <c r="B120" s="89"/>
      <c r="C120" s="90" t="s">
        <v>158</v>
      </c>
      <c r="D120" s="91" t="s">
        <v>254</v>
      </c>
      <c r="E120" s="91" t="s">
        <v>246</v>
      </c>
      <c r="F120" s="97" t="e">
        <f>VLOOKUP(A120,'Pa aktivitātēm'!A76:F239,6,0)</f>
        <v>#N/A</v>
      </c>
      <c r="G120" s="27">
        <f>G121+G125+G130+G132</f>
        <v>253015371</v>
      </c>
      <c r="H120" s="27">
        <f t="shared" ref="H120:M120" si="82">H121+H125+H130+H132</f>
        <v>253015371</v>
      </c>
      <c r="I120" s="27">
        <f t="shared" si="82"/>
        <v>63326803</v>
      </c>
      <c r="J120" s="27">
        <f t="shared" si="82"/>
        <v>63326803</v>
      </c>
      <c r="K120" s="208">
        <f t="shared" si="53"/>
        <v>316342174</v>
      </c>
      <c r="L120" s="44">
        <f t="shared" si="64"/>
        <v>1.2502883629153108</v>
      </c>
      <c r="M120" s="27">
        <f t="shared" si="82"/>
        <v>0</v>
      </c>
      <c r="N120" s="22">
        <f t="shared" si="65"/>
        <v>0</v>
      </c>
      <c r="O120" s="211">
        <f>O121+O125+O130+O132</f>
        <v>0</v>
      </c>
      <c r="P120" s="22">
        <f t="shared" si="51"/>
        <v>0</v>
      </c>
      <c r="Q120" s="224">
        <f t="shared" si="81"/>
        <v>253015371</v>
      </c>
      <c r="R120" s="211">
        <f t="shared" ref="R120:U120" si="83">R121+R125+R130+R132</f>
        <v>316342174</v>
      </c>
      <c r="S120" s="227">
        <f t="shared" si="77"/>
        <v>63326803</v>
      </c>
      <c r="T120" s="208">
        <f t="shared" si="52"/>
        <v>316342174</v>
      </c>
      <c r="U120" s="221" t="e">
        <f t="shared" si="83"/>
        <v>#REF!</v>
      </c>
      <c r="V120" s="47" t="e">
        <f t="shared" si="54"/>
        <v>#REF!</v>
      </c>
    </row>
    <row r="121" spans="1:22" ht="93.75" hidden="1">
      <c r="A121" s="102" t="s">
        <v>523</v>
      </c>
      <c r="B121" s="302"/>
      <c r="C121" s="103" t="s">
        <v>524</v>
      </c>
      <c r="D121" s="104" t="s">
        <v>254</v>
      </c>
      <c r="E121" s="104" t="s">
        <v>246</v>
      </c>
      <c r="F121" s="97" t="e">
        <f>VLOOKUP(A121,'Pa aktivitātēm'!A77:F240,6,0)</f>
        <v>#N/A</v>
      </c>
      <c r="G121" s="48">
        <f>G122+G123+G124</f>
        <v>55861590</v>
      </c>
      <c r="H121" s="48">
        <f t="shared" ref="H121:M121" si="84">H122+H123+H124</f>
        <v>55861590</v>
      </c>
      <c r="I121" s="48">
        <f t="shared" si="84"/>
        <v>0</v>
      </c>
      <c r="J121" s="48">
        <f t="shared" si="84"/>
        <v>0</v>
      </c>
      <c r="K121" s="208">
        <f t="shared" si="53"/>
        <v>55861590</v>
      </c>
      <c r="L121" s="105">
        <f t="shared" si="64"/>
        <v>1</v>
      </c>
      <c r="M121" s="48">
        <f t="shared" si="84"/>
        <v>0</v>
      </c>
      <c r="N121" s="31">
        <f t="shared" si="65"/>
        <v>0</v>
      </c>
      <c r="O121" s="216">
        <f>O122+O123+O124</f>
        <v>0</v>
      </c>
      <c r="P121" s="26">
        <f t="shared" si="51"/>
        <v>0</v>
      </c>
      <c r="Q121" s="224">
        <f t="shared" si="81"/>
        <v>55861590</v>
      </c>
      <c r="R121" s="226">
        <f t="shared" ref="R121:R132" si="85">K121-O121</f>
        <v>55861590</v>
      </c>
      <c r="S121" s="227">
        <f t="shared" si="77"/>
        <v>0</v>
      </c>
      <c r="T121" s="208">
        <f t="shared" si="52"/>
        <v>55861590</v>
      </c>
      <c r="U121" s="220" t="e">
        <f>Akt_apakšakt_pēcuzraudzība!#REF!</f>
        <v>#REF!</v>
      </c>
      <c r="V121" s="47" t="e">
        <f t="shared" si="54"/>
        <v>#REF!</v>
      </c>
    </row>
    <row r="122" spans="1:22" ht="56.25">
      <c r="A122" s="102" t="s">
        <v>406</v>
      </c>
      <c r="B122" s="302"/>
      <c r="C122" s="103" t="s">
        <v>159</v>
      </c>
      <c r="D122" s="104" t="s">
        <v>254</v>
      </c>
      <c r="E122" s="104" t="s">
        <v>246</v>
      </c>
      <c r="F122" s="97" t="str">
        <f>VLOOKUP(A122,'Pa aktivitātēm'!A78:F241,6,0)</f>
        <v>3/5</v>
      </c>
      <c r="G122" s="28">
        <f>'Pa aktivitātēm'!G82</f>
        <v>53178020</v>
      </c>
      <c r="H122" s="28">
        <f>'Pa aktivitātēm'!I82</f>
        <v>53178020</v>
      </c>
      <c r="I122" s="28">
        <f>'Pa aktivitātēm'!J82</f>
        <v>0</v>
      </c>
      <c r="J122" s="28">
        <f>'Pa aktivitātēm'!K82</f>
        <v>0</v>
      </c>
      <c r="K122" s="208">
        <f t="shared" si="53"/>
        <v>53178020</v>
      </c>
      <c r="L122" s="105">
        <f t="shared" si="64"/>
        <v>1</v>
      </c>
      <c r="M122" s="28">
        <f>'Pa aktivitātēm'!P82</f>
        <v>0</v>
      </c>
      <c r="N122" s="26">
        <f t="shared" si="65"/>
        <v>0</v>
      </c>
      <c r="O122" s="213">
        <f>'Pa aktivitātēm'!U82</f>
        <v>0</v>
      </c>
      <c r="P122" s="26">
        <f t="shared" si="51"/>
        <v>0</v>
      </c>
      <c r="Q122" s="224">
        <f t="shared" si="81"/>
        <v>53178020</v>
      </c>
      <c r="R122" s="226">
        <f t="shared" si="85"/>
        <v>53178020</v>
      </c>
      <c r="S122" s="227">
        <f t="shared" si="77"/>
        <v>0</v>
      </c>
      <c r="T122" s="208">
        <f t="shared" si="52"/>
        <v>53178020</v>
      </c>
      <c r="U122" s="220" t="e">
        <f>Akt_apakšakt_pēcuzraudzība!#REF!</f>
        <v>#REF!</v>
      </c>
      <c r="V122" s="47" t="e">
        <f t="shared" si="54"/>
        <v>#REF!</v>
      </c>
    </row>
    <row r="123" spans="1:22" ht="75" hidden="1">
      <c r="A123" s="102" t="s">
        <v>398</v>
      </c>
      <c r="B123" s="302"/>
      <c r="C123" s="103" t="s">
        <v>160</v>
      </c>
      <c r="D123" s="104" t="s">
        <v>254</v>
      </c>
      <c r="E123" s="104" t="s">
        <v>246</v>
      </c>
      <c r="F123" s="97">
        <f>VLOOKUP(A123,'Pa aktivitātēm'!A79:F242,6,0)</f>
        <v>0</v>
      </c>
      <c r="G123" s="28">
        <f>'Pa aktivitātēm'!G83</f>
        <v>2683570</v>
      </c>
      <c r="H123" s="28">
        <f>'Pa aktivitātēm'!I83</f>
        <v>2683570</v>
      </c>
      <c r="I123" s="28">
        <f>'Pa aktivitātēm'!J83</f>
        <v>0</v>
      </c>
      <c r="J123" s="28">
        <f>'Pa aktivitātēm'!K83</f>
        <v>0</v>
      </c>
      <c r="K123" s="208">
        <f t="shared" si="53"/>
        <v>2683570</v>
      </c>
      <c r="L123" s="105">
        <f t="shared" si="64"/>
        <v>1</v>
      </c>
      <c r="M123" s="28">
        <f>'Pa aktivitātēm'!P83</f>
        <v>0</v>
      </c>
      <c r="N123" s="26">
        <f t="shared" si="65"/>
        <v>0</v>
      </c>
      <c r="O123" s="213">
        <f>'Pa aktivitātēm'!U83</f>
        <v>0</v>
      </c>
      <c r="P123" s="26">
        <f t="shared" si="51"/>
        <v>0</v>
      </c>
      <c r="Q123" s="224">
        <f t="shared" si="81"/>
        <v>2683570</v>
      </c>
      <c r="R123" s="226">
        <f t="shared" si="85"/>
        <v>2683570</v>
      </c>
      <c r="S123" s="227">
        <f t="shared" si="77"/>
        <v>0</v>
      </c>
      <c r="T123" s="208">
        <f t="shared" si="52"/>
        <v>2683570</v>
      </c>
      <c r="U123" s="220" t="e">
        <f>Akt_apakšakt_pēcuzraudzība!#REF!</f>
        <v>#REF!</v>
      </c>
      <c r="V123" s="47" t="e">
        <f t="shared" si="54"/>
        <v>#REF!</v>
      </c>
    </row>
    <row r="124" spans="1:22" ht="75" hidden="1">
      <c r="A124" s="102" t="s">
        <v>33</v>
      </c>
      <c r="B124" s="302"/>
      <c r="C124" s="103" t="s">
        <v>161</v>
      </c>
      <c r="D124" s="104" t="s">
        <v>254</v>
      </c>
      <c r="E124" s="104" t="s">
        <v>246</v>
      </c>
      <c r="F124" s="97" t="e">
        <f>VLOOKUP(A124,'Pa aktivitātēm'!A80:F243,6,0)</f>
        <v>#N/A</v>
      </c>
      <c r="G124" s="28">
        <f>'Pa aktivitātēm'!G84</f>
        <v>0</v>
      </c>
      <c r="H124" s="28">
        <f>'Pa aktivitātēm'!I84</f>
        <v>0</v>
      </c>
      <c r="I124" s="28">
        <f>'Pa aktivitātēm'!J84</f>
        <v>0</v>
      </c>
      <c r="J124" s="28">
        <f>'Pa aktivitātēm'!K84</f>
        <v>0</v>
      </c>
      <c r="K124" s="208">
        <f t="shared" si="53"/>
        <v>0</v>
      </c>
      <c r="L124" s="105">
        <v>0</v>
      </c>
      <c r="M124" s="28">
        <f>'Pa aktivitātēm'!P84</f>
        <v>0</v>
      </c>
      <c r="N124" s="26">
        <v>0</v>
      </c>
      <c r="O124" s="213">
        <f>'Pa aktivitātēm'!U84</f>
        <v>0</v>
      </c>
      <c r="P124" s="26">
        <f t="shared" si="51"/>
        <v>0</v>
      </c>
      <c r="Q124" s="224">
        <f t="shared" si="81"/>
        <v>0</v>
      </c>
      <c r="R124" s="226">
        <f t="shared" si="85"/>
        <v>0</v>
      </c>
      <c r="S124" s="227">
        <f t="shared" si="77"/>
        <v>0</v>
      </c>
      <c r="T124" s="208">
        <f t="shared" si="52"/>
        <v>0</v>
      </c>
      <c r="U124" s="220" t="e">
        <f>Akt_apakšakt_pēcuzraudzība!#REF!</f>
        <v>#REF!</v>
      </c>
      <c r="V124" s="47" t="e">
        <f t="shared" si="54"/>
        <v>#REF!</v>
      </c>
    </row>
    <row r="125" spans="1:22" ht="75" hidden="1">
      <c r="A125" s="95" t="s">
        <v>525</v>
      </c>
      <c r="B125" s="300"/>
      <c r="C125" s="103" t="s">
        <v>526</v>
      </c>
      <c r="D125" s="104" t="s">
        <v>254</v>
      </c>
      <c r="E125" s="104" t="s">
        <v>246</v>
      </c>
      <c r="F125" s="97" t="e">
        <f>VLOOKUP(A125,'Pa aktivitātēm'!A81:F244,6,0)</f>
        <v>#N/A</v>
      </c>
      <c r="G125" s="48">
        <f>G126+G127+G128+G129</f>
        <v>46183628</v>
      </c>
      <c r="H125" s="48">
        <f t="shared" ref="H125:M125" si="86">H126+H127+H128+H129</f>
        <v>46183628</v>
      </c>
      <c r="I125" s="48">
        <f t="shared" si="86"/>
        <v>0</v>
      </c>
      <c r="J125" s="48">
        <f t="shared" si="86"/>
        <v>0</v>
      </c>
      <c r="K125" s="208">
        <f t="shared" si="53"/>
        <v>46183628</v>
      </c>
      <c r="L125" s="105">
        <f>K125/H125</f>
        <v>1</v>
      </c>
      <c r="M125" s="48">
        <f t="shared" si="86"/>
        <v>0</v>
      </c>
      <c r="N125" s="26">
        <f>M125/H125</f>
        <v>0</v>
      </c>
      <c r="O125" s="217">
        <f>O126+O127+O128+O129</f>
        <v>0</v>
      </c>
      <c r="P125" s="26">
        <f t="shared" si="51"/>
        <v>0</v>
      </c>
      <c r="Q125" s="224">
        <f t="shared" si="81"/>
        <v>46183628</v>
      </c>
      <c r="R125" s="226">
        <f t="shared" si="85"/>
        <v>46183628</v>
      </c>
      <c r="S125" s="227">
        <f t="shared" si="77"/>
        <v>0</v>
      </c>
      <c r="T125" s="208">
        <f t="shared" si="52"/>
        <v>46183628</v>
      </c>
      <c r="U125" s="220" t="e">
        <f>Akt_apakšakt_pēcuzraudzība!#REF!</f>
        <v>#REF!</v>
      </c>
      <c r="V125" s="47" t="e">
        <f t="shared" si="54"/>
        <v>#REF!</v>
      </c>
    </row>
    <row r="126" spans="1:22" ht="75" hidden="1">
      <c r="A126" s="95" t="s">
        <v>452</v>
      </c>
      <c r="B126" s="300" t="s">
        <v>441</v>
      </c>
      <c r="C126" s="103" t="s">
        <v>162</v>
      </c>
      <c r="D126" s="104" t="s">
        <v>254</v>
      </c>
      <c r="E126" s="104" t="s">
        <v>246</v>
      </c>
      <c r="F126" s="97">
        <f>VLOOKUP(A126,'Pa aktivitātēm'!A82:F245,6,0)</f>
        <v>0</v>
      </c>
      <c r="G126" s="28">
        <f>'Pa aktivitātēm'!G85</f>
        <v>7176611</v>
      </c>
      <c r="H126" s="28">
        <f>'Pa aktivitātēm'!I85</f>
        <v>7176611</v>
      </c>
      <c r="I126" s="28">
        <f>'Pa aktivitātēm'!J85</f>
        <v>0</v>
      </c>
      <c r="J126" s="28">
        <f>'Pa aktivitātēm'!K85</f>
        <v>0</v>
      </c>
      <c r="K126" s="208">
        <f t="shared" si="53"/>
        <v>7176611</v>
      </c>
      <c r="L126" s="105">
        <f>K126/H126</f>
        <v>1</v>
      </c>
      <c r="M126" s="28">
        <f>'Pa aktivitātēm'!P85</f>
        <v>0</v>
      </c>
      <c r="N126" s="26">
        <f>M126/H126</f>
        <v>0</v>
      </c>
      <c r="O126" s="213">
        <f>'Pa aktivitātēm'!U85</f>
        <v>0</v>
      </c>
      <c r="P126" s="26">
        <f t="shared" si="51"/>
        <v>0</v>
      </c>
      <c r="Q126" s="224">
        <f t="shared" si="81"/>
        <v>7176611</v>
      </c>
      <c r="R126" s="226">
        <f t="shared" si="85"/>
        <v>7176611</v>
      </c>
      <c r="S126" s="227">
        <f t="shared" si="77"/>
        <v>0</v>
      </c>
      <c r="T126" s="208">
        <f t="shared" si="52"/>
        <v>7176611</v>
      </c>
      <c r="U126" s="220" t="e">
        <f>Akt_apakšakt_pēcuzraudzība!#REF!</f>
        <v>#REF!</v>
      </c>
      <c r="V126" s="47" t="e">
        <f t="shared" si="54"/>
        <v>#REF!</v>
      </c>
    </row>
    <row r="127" spans="1:22" ht="150" hidden="1">
      <c r="A127" s="95" t="s">
        <v>454</v>
      </c>
      <c r="B127" s="300" t="s">
        <v>441</v>
      </c>
      <c r="C127" s="103" t="s">
        <v>280</v>
      </c>
      <c r="D127" s="104" t="s">
        <v>254</v>
      </c>
      <c r="E127" s="104" t="s">
        <v>246</v>
      </c>
      <c r="F127" s="97" t="str">
        <f>VLOOKUP(A127,'Pa aktivitātēm'!A83:F246,6,0)</f>
        <v>3/5</v>
      </c>
      <c r="G127" s="28">
        <f>'Pa aktivitātēm'!G86</f>
        <v>38184326</v>
      </c>
      <c r="H127" s="28">
        <f>'Pa aktivitātēm'!I86</f>
        <v>38184326</v>
      </c>
      <c r="I127" s="28">
        <f>'Pa aktivitātēm'!J86</f>
        <v>0</v>
      </c>
      <c r="J127" s="28">
        <f>'Pa aktivitātēm'!K86</f>
        <v>0</v>
      </c>
      <c r="K127" s="208">
        <f t="shared" si="53"/>
        <v>38184326</v>
      </c>
      <c r="L127" s="105">
        <f>K127/H127</f>
        <v>1</v>
      </c>
      <c r="M127" s="28">
        <f>'Pa aktivitātēm'!P86</f>
        <v>0</v>
      </c>
      <c r="N127" s="26">
        <f>M127/H127</f>
        <v>0</v>
      </c>
      <c r="O127" s="213">
        <f>'Pa aktivitātēm'!U86</f>
        <v>0</v>
      </c>
      <c r="P127" s="26">
        <f t="shared" si="51"/>
        <v>0</v>
      </c>
      <c r="Q127" s="224">
        <f t="shared" si="81"/>
        <v>38184326</v>
      </c>
      <c r="R127" s="226">
        <f t="shared" si="85"/>
        <v>38184326</v>
      </c>
      <c r="S127" s="227">
        <f t="shared" si="77"/>
        <v>0</v>
      </c>
      <c r="T127" s="208">
        <f t="shared" si="52"/>
        <v>38184326</v>
      </c>
      <c r="U127" s="220" t="e">
        <f>Akt_apakšakt_pēcuzraudzība!#REF!</f>
        <v>#REF!</v>
      </c>
      <c r="V127" s="47" t="e">
        <f>O127-U127</f>
        <v>#REF!</v>
      </c>
    </row>
    <row r="128" spans="1:22" ht="131.25" hidden="1">
      <c r="A128" s="95" t="s">
        <v>371</v>
      </c>
      <c r="B128" s="300" t="s">
        <v>441</v>
      </c>
      <c r="C128" s="103" t="s">
        <v>163</v>
      </c>
      <c r="D128" s="104" t="s">
        <v>254</v>
      </c>
      <c r="E128" s="104" t="s">
        <v>246</v>
      </c>
      <c r="F128" s="97">
        <f>VLOOKUP(A128,'Pa aktivitātēm'!A84:F247,6,0)</f>
        <v>0</v>
      </c>
      <c r="G128" s="28">
        <f>'Pa aktivitātēm'!G87</f>
        <v>76947</v>
      </c>
      <c r="H128" s="28">
        <f>'Pa aktivitātēm'!I87</f>
        <v>76947</v>
      </c>
      <c r="I128" s="28">
        <f>'Pa aktivitātēm'!J87</f>
        <v>0</v>
      </c>
      <c r="J128" s="28">
        <f>'Pa aktivitātēm'!K87</f>
        <v>0</v>
      </c>
      <c r="K128" s="208">
        <f t="shared" si="53"/>
        <v>76947</v>
      </c>
      <c r="L128" s="105">
        <f>K128/H128</f>
        <v>1</v>
      </c>
      <c r="M128" s="28">
        <f>'Pa aktivitātēm'!P87</f>
        <v>0</v>
      </c>
      <c r="N128" s="26">
        <f>M128/H128</f>
        <v>0</v>
      </c>
      <c r="O128" s="213">
        <f>'Pa aktivitātēm'!U87</f>
        <v>0</v>
      </c>
      <c r="P128" s="26">
        <f t="shared" si="51"/>
        <v>0</v>
      </c>
      <c r="Q128" s="224">
        <f t="shared" si="81"/>
        <v>76947</v>
      </c>
      <c r="R128" s="226">
        <f t="shared" si="85"/>
        <v>76947</v>
      </c>
      <c r="S128" s="227">
        <f t="shared" si="77"/>
        <v>0</v>
      </c>
      <c r="T128" s="208">
        <f t="shared" si="52"/>
        <v>76947</v>
      </c>
      <c r="U128" s="220" t="e">
        <f>Akt_apakšakt_pēcuzraudzība!#REF!</f>
        <v>#REF!</v>
      </c>
      <c r="V128" s="47" t="e">
        <f t="shared" si="54"/>
        <v>#REF!</v>
      </c>
    </row>
    <row r="129" spans="1:22" ht="93.75" hidden="1">
      <c r="A129" s="95" t="s">
        <v>335</v>
      </c>
      <c r="B129" s="300" t="s">
        <v>625</v>
      </c>
      <c r="C129" s="103" t="s">
        <v>340</v>
      </c>
      <c r="D129" s="104" t="s">
        <v>254</v>
      </c>
      <c r="E129" s="104" t="s">
        <v>246</v>
      </c>
      <c r="F129" s="97">
        <f>VLOOKUP(A129,'Pa aktivitātēm'!A85:F248,6,0)</f>
        <v>0</v>
      </c>
      <c r="G129" s="28">
        <f>'Pa aktivitātēm'!G88</f>
        <v>745744</v>
      </c>
      <c r="H129" s="28">
        <f>'Pa aktivitātēm'!I88</f>
        <v>745744</v>
      </c>
      <c r="I129" s="28">
        <f>'Pa aktivitātēm'!J88</f>
        <v>0</v>
      </c>
      <c r="J129" s="28">
        <f>'Pa aktivitātēm'!K88</f>
        <v>0</v>
      </c>
      <c r="K129" s="208">
        <f t="shared" si="53"/>
        <v>745744</v>
      </c>
      <c r="L129" s="105">
        <f>K129/H129</f>
        <v>1</v>
      </c>
      <c r="M129" s="28">
        <f>'Pa aktivitātēm'!P88</f>
        <v>0</v>
      </c>
      <c r="N129" s="26">
        <f>M129/H129</f>
        <v>0</v>
      </c>
      <c r="O129" s="213">
        <f>'Pa aktivitātēm'!U88</f>
        <v>0</v>
      </c>
      <c r="P129" s="26">
        <f t="shared" si="51"/>
        <v>0</v>
      </c>
      <c r="Q129" s="224">
        <f>H129-O129</f>
        <v>745744</v>
      </c>
      <c r="R129" s="226">
        <f t="shared" si="85"/>
        <v>745744</v>
      </c>
      <c r="S129" s="227">
        <f t="shared" si="77"/>
        <v>0</v>
      </c>
      <c r="T129" s="208">
        <f t="shared" si="52"/>
        <v>745744</v>
      </c>
      <c r="U129" s="220" t="e">
        <f>Akt_apakšakt_pēcuzraudzība!#REF!</f>
        <v>#REF!</v>
      </c>
      <c r="V129" s="47" t="e">
        <f>O129-U129</f>
        <v>#REF!</v>
      </c>
    </row>
    <row r="130" spans="1:22" ht="56.25" hidden="1">
      <c r="A130" s="95" t="s">
        <v>527</v>
      </c>
      <c r="B130" s="300"/>
      <c r="C130" s="103" t="s">
        <v>528</v>
      </c>
      <c r="D130" s="104" t="s">
        <v>29</v>
      </c>
      <c r="E130" s="104" t="s">
        <v>246</v>
      </c>
      <c r="F130" s="97" t="e">
        <f>VLOOKUP(A130,'Pa aktivitātēm'!A86:F249,6,0)</f>
        <v>#N/A</v>
      </c>
      <c r="G130" s="48">
        <f>G131</f>
        <v>0</v>
      </c>
      <c r="H130" s="48">
        <f t="shared" ref="H130:M130" si="87">H131</f>
        <v>0</v>
      </c>
      <c r="I130" s="48">
        <f t="shared" si="87"/>
        <v>0</v>
      </c>
      <c r="J130" s="48">
        <f t="shared" si="87"/>
        <v>0</v>
      </c>
      <c r="K130" s="208">
        <f t="shared" si="53"/>
        <v>0</v>
      </c>
      <c r="L130" s="105">
        <v>0</v>
      </c>
      <c r="M130" s="48">
        <f t="shared" si="87"/>
        <v>0</v>
      </c>
      <c r="N130" s="26">
        <v>0</v>
      </c>
      <c r="O130" s="214">
        <f t="shared" ref="O130" si="88">O131</f>
        <v>0</v>
      </c>
      <c r="P130" s="26">
        <f t="shared" si="51"/>
        <v>0</v>
      </c>
      <c r="Q130" s="224">
        <f t="shared" si="81"/>
        <v>0</v>
      </c>
      <c r="R130" s="226">
        <f t="shared" si="85"/>
        <v>0</v>
      </c>
      <c r="S130" s="227">
        <f t="shared" si="77"/>
        <v>0</v>
      </c>
      <c r="T130" s="208">
        <f t="shared" si="52"/>
        <v>0</v>
      </c>
      <c r="U130" s="220" t="e">
        <f>Akt_apakšakt_pēcuzraudzība!#REF!</f>
        <v>#REF!</v>
      </c>
      <c r="V130" s="47" t="e">
        <f t="shared" si="54"/>
        <v>#REF!</v>
      </c>
    </row>
    <row r="131" spans="1:22" ht="93.75" hidden="1">
      <c r="A131" s="95" t="s">
        <v>79</v>
      </c>
      <c r="B131" s="300"/>
      <c r="C131" s="103" t="s">
        <v>164</v>
      </c>
      <c r="D131" s="104" t="s">
        <v>254</v>
      </c>
      <c r="E131" s="104" t="s">
        <v>246</v>
      </c>
      <c r="F131" s="97" t="e">
        <f>VLOOKUP(A131,'Pa aktivitātēm'!A87:F250,6,0)</f>
        <v>#N/A</v>
      </c>
      <c r="G131" s="48">
        <f>'Pa aktivitātēm'!G89</f>
        <v>0</v>
      </c>
      <c r="H131" s="48">
        <f>'Pa aktivitātēm'!I89</f>
        <v>0</v>
      </c>
      <c r="I131" s="48">
        <f>'Pa aktivitātēm'!J89</f>
        <v>0</v>
      </c>
      <c r="J131" s="48">
        <f>'Pa aktivitātēm'!K89</f>
        <v>0</v>
      </c>
      <c r="K131" s="208">
        <f t="shared" si="53"/>
        <v>0</v>
      </c>
      <c r="L131" s="105">
        <v>0</v>
      </c>
      <c r="M131" s="48">
        <f>'Pa aktivitātēm'!P89</f>
        <v>0</v>
      </c>
      <c r="N131" s="26">
        <v>0</v>
      </c>
      <c r="O131" s="214">
        <f>'Pa aktivitātēm'!U89</f>
        <v>0</v>
      </c>
      <c r="P131" s="26">
        <f t="shared" si="51"/>
        <v>0</v>
      </c>
      <c r="Q131" s="224">
        <f t="shared" si="81"/>
        <v>0</v>
      </c>
      <c r="R131" s="226">
        <f t="shared" si="85"/>
        <v>0</v>
      </c>
      <c r="S131" s="227">
        <f t="shared" si="77"/>
        <v>0</v>
      </c>
      <c r="T131" s="208">
        <f t="shared" si="52"/>
        <v>0</v>
      </c>
      <c r="U131" s="220" t="e">
        <f>Akt_apakšakt_pēcuzraudzība!#REF!</f>
        <v>#REF!</v>
      </c>
      <c r="V131" s="47" t="e">
        <f t="shared" si="54"/>
        <v>#REF!</v>
      </c>
    </row>
    <row r="132" spans="1:22" ht="56.25">
      <c r="A132" s="95" t="s">
        <v>453</v>
      </c>
      <c r="B132" s="300"/>
      <c r="C132" s="103" t="s">
        <v>165</v>
      </c>
      <c r="D132" s="104" t="s">
        <v>254</v>
      </c>
      <c r="E132" s="104" t="s">
        <v>246</v>
      </c>
      <c r="F132" s="97" t="str">
        <f>VLOOKUP(A132,'Pa aktivitātēm'!A88:F251,6,0)</f>
        <v>3/5</v>
      </c>
      <c r="G132" s="28">
        <f>'Pa aktivitātēm'!G90</f>
        <v>150970153</v>
      </c>
      <c r="H132" s="28">
        <f>'Pa aktivitātēm'!I90</f>
        <v>150970153</v>
      </c>
      <c r="I132" s="28">
        <f>'Pa aktivitātēm'!J90</f>
        <v>63326803</v>
      </c>
      <c r="J132" s="28">
        <f>'Pa aktivitātēm'!K90</f>
        <v>63326803</v>
      </c>
      <c r="K132" s="208">
        <f t="shared" si="53"/>
        <v>214296956</v>
      </c>
      <c r="L132" s="105">
        <f>K132/H132</f>
        <v>1.4194657138619977</v>
      </c>
      <c r="M132" s="28">
        <f>'Pa aktivitātēm'!P90</f>
        <v>0</v>
      </c>
      <c r="N132" s="26">
        <f>M132/H132</f>
        <v>0</v>
      </c>
      <c r="O132" s="213">
        <f>'Pa aktivitātēm'!U90</f>
        <v>0</v>
      </c>
      <c r="P132" s="26">
        <f t="shared" si="51"/>
        <v>0</v>
      </c>
      <c r="Q132" s="224">
        <v>0</v>
      </c>
      <c r="R132" s="226">
        <f t="shared" si="85"/>
        <v>214296956</v>
      </c>
      <c r="S132" s="227">
        <f t="shared" si="77"/>
        <v>214296956</v>
      </c>
      <c r="T132" s="208">
        <f t="shared" si="52"/>
        <v>214296956</v>
      </c>
      <c r="U132" s="220" t="e">
        <f>Akt_apakšakt_pēcuzraudzība!#REF!</f>
        <v>#REF!</v>
      </c>
      <c r="V132" s="47" t="e">
        <f t="shared" si="54"/>
        <v>#REF!</v>
      </c>
    </row>
    <row r="133" spans="1:22" ht="56.25" hidden="1">
      <c r="A133" s="88" t="s">
        <v>529</v>
      </c>
      <c r="B133" s="89"/>
      <c r="C133" s="90" t="s">
        <v>530</v>
      </c>
      <c r="D133" s="91" t="s">
        <v>254</v>
      </c>
      <c r="E133" s="91" t="s">
        <v>246</v>
      </c>
      <c r="F133" s="97" t="e">
        <f>VLOOKUP(A133,'Pa aktivitātēm'!A89:F252,6,0)</f>
        <v>#N/A</v>
      </c>
      <c r="G133" s="27">
        <f>G134</f>
        <v>147515386</v>
      </c>
      <c r="H133" s="27">
        <f t="shared" ref="H133:M133" si="89">H134</f>
        <v>147515386</v>
      </c>
      <c r="I133" s="27">
        <f t="shared" si="89"/>
        <v>0</v>
      </c>
      <c r="J133" s="27">
        <f t="shared" si="89"/>
        <v>0</v>
      </c>
      <c r="K133" s="208">
        <f t="shared" si="53"/>
        <v>147515386</v>
      </c>
      <c r="L133" s="44">
        <f>K133/H133</f>
        <v>1</v>
      </c>
      <c r="M133" s="27">
        <f t="shared" si="89"/>
        <v>147515386</v>
      </c>
      <c r="N133" s="22">
        <f>M133/H133</f>
        <v>1</v>
      </c>
      <c r="O133" s="212">
        <f>O134</f>
        <v>147515387</v>
      </c>
      <c r="P133" s="22">
        <f t="shared" si="51"/>
        <v>1.0000000067789538</v>
      </c>
      <c r="Q133" s="224">
        <f t="shared" si="81"/>
        <v>-1</v>
      </c>
      <c r="R133" s="212">
        <f t="shared" ref="R133:U133" si="90">R134</f>
        <v>-1</v>
      </c>
      <c r="S133" s="227">
        <f t="shared" si="77"/>
        <v>0</v>
      </c>
      <c r="T133" s="208">
        <f t="shared" si="52"/>
        <v>-1</v>
      </c>
      <c r="U133" s="222" t="e">
        <f t="shared" si="90"/>
        <v>#REF!</v>
      </c>
      <c r="V133" s="47" t="e">
        <f t="shared" si="54"/>
        <v>#REF!</v>
      </c>
    </row>
    <row r="134" spans="1:22" ht="75" hidden="1">
      <c r="A134" s="88" t="s">
        <v>531</v>
      </c>
      <c r="B134" s="89"/>
      <c r="C134" s="90" t="s">
        <v>532</v>
      </c>
      <c r="D134" s="91" t="s">
        <v>254</v>
      </c>
      <c r="E134" s="91" t="s">
        <v>246</v>
      </c>
      <c r="F134" s="97" t="e">
        <f>VLOOKUP(A134,'Pa aktivitātēm'!A90:F253,6,0)</f>
        <v>#N/A</v>
      </c>
      <c r="G134" s="27">
        <f>G135+G136+G139+G140</f>
        <v>147515386</v>
      </c>
      <c r="H134" s="27">
        <f t="shared" ref="H134:M134" si="91">H135+H136+H139+H140</f>
        <v>147515386</v>
      </c>
      <c r="I134" s="27">
        <f t="shared" si="91"/>
        <v>0</v>
      </c>
      <c r="J134" s="27">
        <f t="shared" si="91"/>
        <v>0</v>
      </c>
      <c r="K134" s="208">
        <f t="shared" si="53"/>
        <v>147515386</v>
      </c>
      <c r="L134" s="44">
        <f>K134/H134</f>
        <v>1</v>
      </c>
      <c r="M134" s="27">
        <f t="shared" si="91"/>
        <v>147515386</v>
      </c>
      <c r="N134" s="22">
        <f>M134/H134</f>
        <v>1</v>
      </c>
      <c r="O134" s="212">
        <f>O135+O136+O139+O140</f>
        <v>147515387</v>
      </c>
      <c r="P134" s="22">
        <f t="shared" si="51"/>
        <v>1.0000000067789538</v>
      </c>
      <c r="Q134" s="224">
        <f t="shared" si="81"/>
        <v>-1</v>
      </c>
      <c r="R134" s="212">
        <f t="shared" ref="R134:U134" si="92">R135+R136+R139+R140</f>
        <v>-1</v>
      </c>
      <c r="S134" s="227">
        <f t="shared" si="77"/>
        <v>0</v>
      </c>
      <c r="T134" s="208">
        <f t="shared" si="52"/>
        <v>-1</v>
      </c>
      <c r="U134" s="222" t="e">
        <f t="shared" si="92"/>
        <v>#REF!</v>
      </c>
      <c r="V134" s="47" t="e">
        <f t="shared" si="54"/>
        <v>#REF!</v>
      </c>
    </row>
    <row r="135" spans="1:22" ht="168.75" hidden="1">
      <c r="A135" s="102" t="s">
        <v>34</v>
      </c>
      <c r="B135" s="302"/>
      <c r="C135" s="103" t="s">
        <v>300</v>
      </c>
      <c r="D135" s="104" t="s">
        <v>254</v>
      </c>
      <c r="E135" s="104" t="s">
        <v>246</v>
      </c>
      <c r="F135" s="97">
        <f>VLOOKUP(A135,'Pa aktivitātēm'!A91:F254,6,0)</f>
        <v>0</v>
      </c>
      <c r="G135" s="28">
        <f>'Pa aktivitātēm'!G91</f>
        <v>60173796</v>
      </c>
      <c r="H135" s="28">
        <f>'Pa aktivitātēm'!I91</f>
        <v>60173796</v>
      </c>
      <c r="I135" s="28">
        <f>'Pa aktivitātēm'!J91</f>
        <v>0</v>
      </c>
      <c r="J135" s="28">
        <f>'Pa aktivitātēm'!K91</f>
        <v>0</v>
      </c>
      <c r="K135" s="208">
        <f t="shared" si="53"/>
        <v>60173796</v>
      </c>
      <c r="L135" s="105">
        <f>K135/H135</f>
        <v>1</v>
      </c>
      <c r="M135" s="28">
        <f>'Pa aktivitātēm'!P91</f>
        <v>60173796</v>
      </c>
      <c r="N135" s="26">
        <f>M135/H135</f>
        <v>1</v>
      </c>
      <c r="O135" s="213">
        <f>'Pa aktivitātēm'!U91</f>
        <v>60173796</v>
      </c>
      <c r="P135" s="26">
        <f t="shared" si="51"/>
        <v>1</v>
      </c>
      <c r="Q135" s="224">
        <f t="shared" si="81"/>
        <v>0</v>
      </c>
      <c r="R135" s="226">
        <f t="shared" ref="R135:R142" si="93">K135-O135</f>
        <v>0</v>
      </c>
      <c r="S135" s="227">
        <f t="shared" si="77"/>
        <v>0</v>
      </c>
      <c r="T135" s="208">
        <f t="shared" si="52"/>
        <v>0</v>
      </c>
      <c r="U135" s="220" t="e">
        <f>Akt_apakšakt_pēcuzraudzība!#REF!</f>
        <v>#REF!</v>
      </c>
      <c r="V135" s="47" t="e">
        <f t="shared" si="54"/>
        <v>#REF!</v>
      </c>
    </row>
    <row r="136" spans="1:22" ht="56.25" hidden="1">
      <c r="A136" s="102" t="s">
        <v>533</v>
      </c>
      <c r="B136" s="302"/>
      <c r="C136" s="103" t="s">
        <v>534</v>
      </c>
      <c r="D136" s="104" t="s">
        <v>254</v>
      </c>
      <c r="E136" s="104" t="s">
        <v>246</v>
      </c>
      <c r="F136" s="97" t="e">
        <f>VLOOKUP(A136,'Pa aktivitātēm'!A92:F255,6,0)</f>
        <v>#N/A</v>
      </c>
      <c r="G136" s="48">
        <f>SUM(G137,G138)</f>
        <v>0</v>
      </c>
      <c r="H136" s="48">
        <f t="shared" ref="H136:M136" si="94">SUM(H137,H138)</f>
        <v>0</v>
      </c>
      <c r="I136" s="48">
        <f t="shared" si="94"/>
        <v>0</v>
      </c>
      <c r="J136" s="48">
        <f t="shared" si="94"/>
        <v>0</v>
      </c>
      <c r="K136" s="208">
        <f t="shared" si="53"/>
        <v>0</v>
      </c>
      <c r="L136" s="105" t="e">
        <f t="shared" ref="L136" si="95">K136/H136</f>
        <v>#DIV/0!</v>
      </c>
      <c r="M136" s="48">
        <f t="shared" si="94"/>
        <v>0</v>
      </c>
      <c r="N136" s="26">
        <v>0</v>
      </c>
      <c r="O136" s="214">
        <f>SUM(O137,O138)</f>
        <v>0</v>
      </c>
      <c r="P136" s="26">
        <f t="shared" si="51"/>
        <v>0</v>
      </c>
      <c r="Q136" s="224">
        <f t="shared" si="81"/>
        <v>0</v>
      </c>
      <c r="R136" s="226">
        <f t="shared" si="93"/>
        <v>0</v>
      </c>
      <c r="S136" s="227">
        <f t="shared" si="77"/>
        <v>0</v>
      </c>
      <c r="T136" s="208">
        <f t="shared" si="52"/>
        <v>0</v>
      </c>
      <c r="U136" s="220" t="e">
        <f>Akt_apakšakt_pēcuzraudzība!#REF!</f>
        <v>#REF!</v>
      </c>
      <c r="V136" s="47" t="e">
        <f t="shared" si="54"/>
        <v>#REF!</v>
      </c>
    </row>
    <row r="137" spans="1:22" ht="56.25" hidden="1">
      <c r="A137" s="102" t="s">
        <v>35</v>
      </c>
      <c r="B137" s="302"/>
      <c r="C137" s="103" t="s">
        <v>166</v>
      </c>
      <c r="D137" s="104" t="s">
        <v>254</v>
      </c>
      <c r="E137" s="104" t="s">
        <v>246</v>
      </c>
      <c r="F137" s="97" t="e">
        <f>VLOOKUP(A137,'Pa aktivitātēm'!A93:F256,6,0)</f>
        <v>#N/A</v>
      </c>
      <c r="G137" s="28">
        <f>'Pa aktivitātēm'!G92</f>
        <v>0</v>
      </c>
      <c r="H137" s="28">
        <f>'Pa aktivitātēm'!I92</f>
        <v>0</v>
      </c>
      <c r="I137" s="28">
        <f>'Pa aktivitātēm'!J92</f>
        <v>0</v>
      </c>
      <c r="J137" s="28">
        <f>'Pa aktivitātēm'!K92</f>
        <v>0</v>
      </c>
      <c r="K137" s="208">
        <f t="shared" si="53"/>
        <v>0</v>
      </c>
      <c r="L137" s="105">
        <v>0</v>
      </c>
      <c r="M137" s="28">
        <f>'Pa aktivitātēm'!P92</f>
        <v>0</v>
      </c>
      <c r="N137" s="26">
        <v>0</v>
      </c>
      <c r="O137" s="213">
        <f>'Pa aktivitātēm'!U92</f>
        <v>0</v>
      </c>
      <c r="P137" s="26">
        <f t="shared" si="51"/>
        <v>0</v>
      </c>
      <c r="Q137" s="224">
        <f t="shared" si="81"/>
        <v>0</v>
      </c>
      <c r="R137" s="226">
        <f t="shared" si="93"/>
        <v>0</v>
      </c>
      <c r="S137" s="227">
        <f t="shared" si="77"/>
        <v>0</v>
      </c>
      <c r="T137" s="208">
        <f t="shared" si="52"/>
        <v>0</v>
      </c>
      <c r="U137" s="220" t="e">
        <f>Akt_apakšakt_pēcuzraudzība!#REF!</f>
        <v>#REF!</v>
      </c>
      <c r="V137" s="47" t="e">
        <f t="shared" si="54"/>
        <v>#REF!</v>
      </c>
    </row>
    <row r="138" spans="1:22" ht="56.25" hidden="1">
      <c r="A138" s="102" t="s">
        <v>36</v>
      </c>
      <c r="B138" s="302"/>
      <c r="C138" s="103" t="s">
        <v>167</v>
      </c>
      <c r="D138" s="104" t="s">
        <v>254</v>
      </c>
      <c r="E138" s="104" t="s">
        <v>246</v>
      </c>
      <c r="F138" s="97" t="e">
        <f>VLOOKUP(A138,'Pa aktivitātēm'!A94:F257,6,0)</f>
        <v>#N/A</v>
      </c>
      <c r="G138" s="28">
        <f>'Pa aktivitātēm'!G93</f>
        <v>0</v>
      </c>
      <c r="H138" s="28">
        <f>'Pa aktivitātēm'!I93</f>
        <v>0</v>
      </c>
      <c r="I138" s="28">
        <f>'Pa aktivitātēm'!J93</f>
        <v>0</v>
      </c>
      <c r="J138" s="28">
        <f>'Pa aktivitātēm'!K93</f>
        <v>0</v>
      </c>
      <c r="K138" s="208">
        <f t="shared" si="53"/>
        <v>0</v>
      </c>
      <c r="L138" s="105">
        <v>0</v>
      </c>
      <c r="M138" s="28">
        <f>'Pa aktivitātēm'!P93</f>
        <v>0</v>
      </c>
      <c r="N138" s="26">
        <v>0</v>
      </c>
      <c r="O138" s="213">
        <f>'Pa aktivitātēm'!U93</f>
        <v>0</v>
      </c>
      <c r="P138" s="26">
        <f t="shared" si="51"/>
        <v>0</v>
      </c>
      <c r="Q138" s="224">
        <f t="shared" si="81"/>
        <v>0</v>
      </c>
      <c r="R138" s="226">
        <f t="shared" si="93"/>
        <v>0</v>
      </c>
      <c r="S138" s="227">
        <f t="shared" si="77"/>
        <v>0</v>
      </c>
      <c r="T138" s="208">
        <f t="shared" si="52"/>
        <v>0</v>
      </c>
      <c r="U138" s="220" t="e">
        <f>Akt_apakšakt_pēcuzraudzība!#REF!</f>
        <v>#REF!</v>
      </c>
      <c r="V138" s="47" t="e">
        <f t="shared" si="54"/>
        <v>#REF!</v>
      </c>
    </row>
    <row r="139" spans="1:22" ht="93.75" hidden="1">
      <c r="A139" s="102" t="s">
        <v>574</v>
      </c>
      <c r="B139" s="302"/>
      <c r="C139" s="103" t="s">
        <v>301</v>
      </c>
      <c r="D139" s="104" t="s">
        <v>254</v>
      </c>
      <c r="E139" s="104" t="s">
        <v>246</v>
      </c>
      <c r="F139" s="97">
        <f>VLOOKUP(A139,'Pa aktivitātēm'!A18:F178,6,0)</f>
        <v>0</v>
      </c>
      <c r="G139" s="28">
        <f>'Pa aktivitātēm'!G94</f>
        <v>15440673</v>
      </c>
      <c r="H139" s="28">
        <f>'Pa aktivitātēm'!I94</f>
        <v>15440673</v>
      </c>
      <c r="I139" s="28">
        <f>'Pa aktivitātēm'!J94</f>
        <v>0</v>
      </c>
      <c r="J139" s="28">
        <f>'Pa aktivitātēm'!K94</f>
        <v>0</v>
      </c>
      <c r="K139" s="208">
        <f t="shared" si="53"/>
        <v>15440673</v>
      </c>
      <c r="L139" s="105">
        <f t="shared" ref="L139:L167" si="96">K139/H139</f>
        <v>1</v>
      </c>
      <c r="M139" s="28">
        <f>'Pa aktivitātēm'!P94</f>
        <v>15440673</v>
      </c>
      <c r="N139" s="26">
        <f t="shared" ref="N139:N167" si="97">M139/H139</f>
        <v>1</v>
      </c>
      <c r="O139" s="213">
        <f>'Pa aktivitātēm'!U94</f>
        <v>15440673</v>
      </c>
      <c r="P139" s="26">
        <f t="shared" si="51"/>
        <v>1</v>
      </c>
      <c r="Q139" s="224">
        <f t="shared" si="81"/>
        <v>0</v>
      </c>
      <c r="R139" s="226">
        <f t="shared" si="93"/>
        <v>0</v>
      </c>
      <c r="S139" s="227">
        <f t="shared" si="77"/>
        <v>0</v>
      </c>
      <c r="T139" s="208">
        <f t="shared" si="52"/>
        <v>0</v>
      </c>
      <c r="U139" s="220" t="e">
        <f>Akt_apakšakt_pēcuzraudzība!#REF!</f>
        <v>#REF!</v>
      </c>
      <c r="V139" s="47" t="e">
        <f t="shared" si="54"/>
        <v>#REF!</v>
      </c>
    </row>
    <row r="140" spans="1:22" ht="93.75" hidden="1">
      <c r="A140" s="102" t="s">
        <v>535</v>
      </c>
      <c r="B140" s="302"/>
      <c r="C140" s="103" t="s">
        <v>536</v>
      </c>
      <c r="D140" s="104" t="s">
        <v>254</v>
      </c>
      <c r="E140" s="104" t="s">
        <v>246</v>
      </c>
      <c r="F140" s="97" t="e">
        <f>VLOOKUP(A140,'Pa aktivitātēm'!A96:F259,6,0)</f>
        <v>#N/A</v>
      </c>
      <c r="G140" s="28">
        <f>G141+G142</f>
        <v>71900917</v>
      </c>
      <c r="H140" s="28">
        <f t="shared" ref="H140:M140" si="98">H141+H142</f>
        <v>71900917</v>
      </c>
      <c r="I140" s="28">
        <f t="shared" si="98"/>
        <v>0</v>
      </c>
      <c r="J140" s="28">
        <f t="shared" si="98"/>
        <v>0</v>
      </c>
      <c r="K140" s="208">
        <f t="shared" si="53"/>
        <v>71900917</v>
      </c>
      <c r="L140" s="105">
        <f t="shared" si="96"/>
        <v>1</v>
      </c>
      <c r="M140" s="28">
        <f t="shared" si="98"/>
        <v>71900917</v>
      </c>
      <c r="N140" s="26">
        <f t="shared" si="97"/>
        <v>1</v>
      </c>
      <c r="O140" s="213">
        <f t="shared" ref="O140" si="99">O141+O142</f>
        <v>71900918</v>
      </c>
      <c r="P140" s="26">
        <f t="shared" si="51"/>
        <v>1.0000000139080285</v>
      </c>
      <c r="Q140" s="224">
        <f t="shared" si="81"/>
        <v>-1</v>
      </c>
      <c r="R140" s="226">
        <f t="shared" si="93"/>
        <v>-1</v>
      </c>
      <c r="S140" s="227">
        <f t="shared" si="77"/>
        <v>0</v>
      </c>
      <c r="T140" s="208">
        <f t="shared" si="52"/>
        <v>-1</v>
      </c>
      <c r="U140" s="220" t="e">
        <f>Akt_apakšakt_pēcuzraudzība!#REF!</f>
        <v>#REF!</v>
      </c>
      <c r="V140" s="47" t="e">
        <f t="shared" si="54"/>
        <v>#REF!</v>
      </c>
    </row>
    <row r="141" spans="1:22" ht="112.5" hidden="1">
      <c r="A141" s="95" t="s">
        <v>455</v>
      </c>
      <c r="B141" s="300"/>
      <c r="C141" s="103" t="s">
        <v>319</v>
      </c>
      <c r="D141" s="104" t="s">
        <v>254</v>
      </c>
      <c r="E141" s="104" t="s">
        <v>246</v>
      </c>
      <c r="F141" s="97">
        <f>VLOOKUP(A141,'Pa aktivitātēm'!A20:F180,6,0)</f>
        <v>0</v>
      </c>
      <c r="G141" s="28">
        <f>'Pa aktivitātēm'!G95</f>
        <v>56610698</v>
      </c>
      <c r="H141" s="28">
        <f>'Pa aktivitātēm'!I95</f>
        <v>56610698</v>
      </c>
      <c r="I141" s="28">
        <f>'Pa aktivitātēm'!J95</f>
        <v>0</v>
      </c>
      <c r="J141" s="28">
        <f>'Pa aktivitātēm'!K95</f>
        <v>0</v>
      </c>
      <c r="K141" s="208">
        <f t="shared" si="53"/>
        <v>56610698</v>
      </c>
      <c r="L141" s="105">
        <f t="shared" si="96"/>
        <v>1</v>
      </c>
      <c r="M141" s="28">
        <f>'Pa aktivitātēm'!P95</f>
        <v>56610698</v>
      </c>
      <c r="N141" s="26">
        <f t="shared" si="97"/>
        <v>1</v>
      </c>
      <c r="O141" s="213">
        <f>'Pa aktivitātēm'!U95</f>
        <v>56610699</v>
      </c>
      <c r="P141" s="26">
        <f t="shared" si="51"/>
        <v>1.0000000176645056</v>
      </c>
      <c r="Q141" s="224">
        <f t="shared" si="81"/>
        <v>-1</v>
      </c>
      <c r="R141" s="226">
        <f t="shared" si="93"/>
        <v>-1</v>
      </c>
      <c r="S141" s="227">
        <f t="shared" si="77"/>
        <v>0</v>
      </c>
      <c r="T141" s="208">
        <f t="shared" si="52"/>
        <v>-1</v>
      </c>
      <c r="U141" s="220" t="e">
        <f>Akt_apakšakt_pēcuzraudzība!#REF!</f>
        <v>#REF!</v>
      </c>
      <c r="V141" s="47" t="e">
        <f t="shared" si="54"/>
        <v>#REF!</v>
      </c>
    </row>
    <row r="142" spans="1:22" ht="112.5" hidden="1">
      <c r="A142" s="102" t="s">
        <v>317</v>
      </c>
      <c r="B142" s="302"/>
      <c r="C142" s="103" t="s">
        <v>318</v>
      </c>
      <c r="D142" s="104" t="s">
        <v>254</v>
      </c>
      <c r="E142" s="104" t="s">
        <v>246</v>
      </c>
      <c r="F142" s="97">
        <f>VLOOKUP(A142,'Pa aktivitātēm'!A21:F181,6,0)</f>
        <v>0</v>
      </c>
      <c r="G142" s="28">
        <f>'Pa aktivitātēm'!G96</f>
        <v>15290219</v>
      </c>
      <c r="H142" s="28">
        <f>'Pa aktivitātēm'!I96</f>
        <v>15290219</v>
      </c>
      <c r="I142" s="28">
        <f>'Pa aktivitātēm'!J96</f>
        <v>0</v>
      </c>
      <c r="J142" s="28">
        <f>'Pa aktivitātēm'!K96</f>
        <v>0</v>
      </c>
      <c r="K142" s="208">
        <f t="shared" si="53"/>
        <v>15290219</v>
      </c>
      <c r="L142" s="105">
        <f t="shared" si="96"/>
        <v>1</v>
      </c>
      <c r="M142" s="28">
        <f>'Pa aktivitātēm'!P96</f>
        <v>15290219</v>
      </c>
      <c r="N142" s="26">
        <f t="shared" si="97"/>
        <v>1</v>
      </c>
      <c r="O142" s="213">
        <f>'Pa aktivitātēm'!U96</f>
        <v>15290219</v>
      </c>
      <c r="P142" s="26">
        <f t="shared" si="51"/>
        <v>1</v>
      </c>
      <c r="Q142" s="224">
        <f t="shared" si="81"/>
        <v>0</v>
      </c>
      <c r="R142" s="226">
        <f t="shared" si="93"/>
        <v>0</v>
      </c>
      <c r="S142" s="227">
        <f t="shared" si="77"/>
        <v>0</v>
      </c>
      <c r="T142" s="208">
        <f t="shared" si="52"/>
        <v>0</v>
      </c>
      <c r="U142" s="220" t="e">
        <f>Akt_apakšakt_pēcuzraudzība!#REF!</f>
        <v>#REF!</v>
      </c>
      <c r="V142" s="47" t="e">
        <f t="shared" si="54"/>
        <v>#REF!</v>
      </c>
    </row>
    <row r="143" spans="1:22" ht="75" hidden="1">
      <c r="A143" s="88" t="s">
        <v>37</v>
      </c>
      <c r="B143" s="89"/>
      <c r="C143" s="90" t="s">
        <v>168</v>
      </c>
      <c r="D143" s="91" t="s">
        <v>254</v>
      </c>
      <c r="E143" s="91" t="s">
        <v>246</v>
      </c>
      <c r="F143" s="97" t="e">
        <f>VLOOKUP(A143,'Pa aktivitātēm'!A22:F182,6,0)</f>
        <v>#N/A</v>
      </c>
      <c r="G143" s="27">
        <f>G144+G149</f>
        <v>73897154</v>
      </c>
      <c r="H143" s="27">
        <f>H144+H149</f>
        <v>73897154</v>
      </c>
      <c r="I143" s="27">
        <f t="shared" ref="I143:M143" si="100">I144+I149</f>
        <v>73833318</v>
      </c>
      <c r="J143" s="27">
        <f t="shared" si="100"/>
        <v>73833318</v>
      </c>
      <c r="K143" s="208">
        <f t="shared" si="53"/>
        <v>147730472</v>
      </c>
      <c r="L143" s="44">
        <f t="shared" si="96"/>
        <v>1.9991361507643448</v>
      </c>
      <c r="M143" s="27">
        <f t="shared" si="100"/>
        <v>0</v>
      </c>
      <c r="N143" s="22">
        <f t="shared" si="97"/>
        <v>0</v>
      </c>
      <c r="O143" s="211">
        <f>O144+O149</f>
        <v>0</v>
      </c>
      <c r="P143" s="22">
        <f t="shared" si="51"/>
        <v>0</v>
      </c>
      <c r="Q143" s="224">
        <f t="shared" si="81"/>
        <v>73897154</v>
      </c>
      <c r="R143" s="211">
        <f t="shared" ref="R143:U143" si="101">R144+R149</f>
        <v>147730472</v>
      </c>
      <c r="S143" s="227">
        <f t="shared" si="77"/>
        <v>73833318</v>
      </c>
      <c r="T143" s="208">
        <f t="shared" si="52"/>
        <v>147730472</v>
      </c>
      <c r="U143" s="221" t="e">
        <f t="shared" si="101"/>
        <v>#REF!</v>
      </c>
      <c r="V143" s="47" t="e">
        <f t="shared" si="54"/>
        <v>#REF!</v>
      </c>
    </row>
    <row r="144" spans="1:22" ht="56.25" hidden="1">
      <c r="A144" s="88" t="s">
        <v>38</v>
      </c>
      <c r="B144" s="89"/>
      <c r="C144" s="90" t="s">
        <v>169</v>
      </c>
      <c r="D144" s="91" t="s">
        <v>254</v>
      </c>
      <c r="E144" s="91" t="s">
        <v>246</v>
      </c>
      <c r="F144" s="97" t="e">
        <f>VLOOKUP(A144,'Pa aktivitātēm'!A23:F183,6,0)</f>
        <v>#N/A</v>
      </c>
      <c r="G144" s="27">
        <f>G146+G147+G148</f>
        <v>27826551</v>
      </c>
      <c r="H144" s="27">
        <f t="shared" ref="H144:J144" si="102">H146+H147+H148</f>
        <v>27826551</v>
      </c>
      <c r="I144" s="27">
        <f t="shared" si="102"/>
        <v>9200000</v>
      </c>
      <c r="J144" s="27">
        <f t="shared" si="102"/>
        <v>9200000</v>
      </c>
      <c r="K144" s="208">
        <f t="shared" si="53"/>
        <v>37026551</v>
      </c>
      <c r="L144" s="44">
        <f t="shared" si="96"/>
        <v>1.3306194864034713</v>
      </c>
      <c r="M144" s="27">
        <f t="shared" ref="M144" si="103">M146+M147+M148</f>
        <v>0</v>
      </c>
      <c r="N144" s="22">
        <f t="shared" si="97"/>
        <v>0</v>
      </c>
      <c r="O144" s="211">
        <f>O145+O148</f>
        <v>0</v>
      </c>
      <c r="P144" s="22">
        <f t="shared" si="51"/>
        <v>0</v>
      </c>
      <c r="Q144" s="224">
        <f t="shared" si="81"/>
        <v>27826551</v>
      </c>
      <c r="R144" s="211">
        <f t="shared" ref="R144:U144" si="104">R145+R148</f>
        <v>37026551</v>
      </c>
      <c r="S144" s="227">
        <f t="shared" si="77"/>
        <v>9200000</v>
      </c>
      <c r="T144" s="208">
        <f t="shared" si="52"/>
        <v>37026551</v>
      </c>
      <c r="U144" s="221" t="e">
        <f t="shared" si="104"/>
        <v>#REF!</v>
      </c>
      <c r="V144" s="47" t="e">
        <f t="shared" si="54"/>
        <v>#REF!</v>
      </c>
    </row>
    <row r="145" spans="1:22" ht="56.25" hidden="1">
      <c r="A145" s="102" t="s">
        <v>537</v>
      </c>
      <c r="B145" s="302"/>
      <c r="C145" s="103" t="s">
        <v>538</v>
      </c>
      <c r="D145" s="104" t="s">
        <v>254</v>
      </c>
      <c r="E145" s="104" t="s">
        <v>246</v>
      </c>
      <c r="F145" s="97" t="e">
        <f>VLOOKUP(A145,'Pa aktivitātēm'!A24:F184,6,0)</f>
        <v>#N/A</v>
      </c>
      <c r="G145" s="48">
        <f>G146+G147</f>
        <v>25387177</v>
      </c>
      <c r="H145" s="48">
        <f t="shared" ref="H145:M145" si="105">H146+H147</f>
        <v>25387177</v>
      </c>
      <c r="I145" s="48">
        <f t="shared" si="105"/>
        <v>9200000</v>
      </c>
      <c r="J145" s="48">
        <f t="shared" si="105"/>
        <v>9200000</v>
      </c>
      <c r="K145" s="208">
        <f t="shared" si="53"/>
        <v>34587177</v>
      </c>
      <c r="L145" s="105">
        <f t="shared" si="96"/>
        <v>1.3623876731154472</v>
      </c>
      <c r="M145" s="48">
        <f t="shared" si="105"/>
        <v>0</v>
      </c>
      <c r="N145" s="26">
        <f t="shared" si="97"/>
        <v>0</v>
      </c>
      <c r="O145" s="216">
        <f>O146+O147</f>
        <v>0</v>
      </c>
      <c r="P145" s="26">
        <f t="shared" si="51"/>
        <v>0</v>
      </c>
      <c r="Q145" s="224">
        <f t="shared" si="81"/>
        <v>25387177</v>
      </c>
      <c r="R145" s="226">
        <f>K145-O145</f>
        <v>34587177</v>
      </c>
      <c r="S145" s="227">
        <f t="shared" si="77"/>
        <v>9200000</v>
      </c>
      <c r="T145" s="208">
        <f t="shared" si="52"/>
        <v>34587177</v>
      </c>
      <c r="U145" s="220" t="e">
        <f>Akt_apakšakt_pēcuzraudzība!#REF!</f>
        <v>#REF!</v>
      </c>
      <c r="V145" s="47" t="e">
        <f t="shared" si="54"/>
        <v>#REF!</v>
      </c>
    </row>
    <row r="146" spans="1:22" ht="93.75">
      <c r="A146" s="102" t="s">
        <v>399</v>
      </c>
      <c r="B146" s="302"/>
      <c r="C146" s="103" t="s">
        <v>302</v>
      </c>
      <c r="D146" s="104" t="s">
        <v>254</v>
      </c>
      <c r="E146" s="104" t="s">
        <v>246</v>
      </c>
      <c r="F146" s="97">
        <f>VLOOKUP(A146,'Pa aktivitātēm'!A25:F185,6,0)</f>
        <v>0</v>
      </c>
      <c r="G146" s="28">
        <f>'Pa aktivitātēm'!G97</f>
        <v>16979382</v>
      </c>
      <c r="H146" s="28">
        <f>'Pa aktivitātēm'!I97</f>
        <v>16979382</v>
      </c>
      <c r="I146" s="28">
        <f>'Pa aktivitātēm'!J97</f>
        <v>5200000</v>
      </c>
      <c r="J146" s="28">
        <f>'Pa aktivitātēm'!K97</f>
        <v>5200000</v>
      </c>
      <c r="K146" s="208">
        <f t="shared" si="53"/>
        <v>22179382</v>
      </c>
      <c r="L146" s="105">
        <f t="shared" si="96"/>
        <v>1.3062537847372773</v>
      </c>
      <c r="M146" s="28">
        <f>'Pa aktivitātēm'!P97</f>
        <v>0</v>
      </c>
      <c r="N146" s="26">
        <f t="shared" si="97"/>
        <v>0</v>
      </c>
      <c r="O146" s="213">
        <f>'Pa aktivitātēm'!U97</f>
        <v>0</v>
      </c>
      <c r="P146" s="26">
        <f t="shared" si="51"/>
        <v>0</v>
      </c>
      <c r="Q146" s="224">
        <v>0</v>
      </c>
      <c r="R146" s="226">
        <f>K146-O146</f>
        <v>22179382</v>
      </c>
      <c r="S146" s="227">
        <f t="shared" si="77"/>
        <v>22179382</v>
      </c>
      <c r="T146" s="208">
        <f t="shared" si="52"/>
        <v>22179382</v>
      </c>
      <c r="U146" s="220" t="e">
        <f>Akt_apakšakt_pēcuzraudzība!#REF!</f>
        <v>#REF!</v>
      </c>
      <c r="V146" s="47" t="e">
        <f t="shared" si="54"/>
        <v>#REF!</v>
      </c>
    </row>
    <row r="147" spans="1:22" ht="131.25" hidden="1">
      <c r="A147" s="102" t="s">
        <v>575</v>
      </c>
      <c r="B147" s="302"/>
      <c r="C147" s="103" t="s">
        <v>170</v>
      </c>
      <c r="D147" s="104" t="s">
        <v>254</v>
      </c>
      <c r="E147" s="104" t="s">
        <v>246</v>
      </c>
      <c r="F147" s="97">
        <f>VLOOKUP(A147,'Pa aktivitātēm'!A26:F186,6,0)</f>
        <v>0</v>
      </c>
      <c r="G147" s="28">
        <f>'Pa aktivitātēm'!G98</f>
        <v>8407795</v>
      </c>
      <c r="H147" s="28">
        <f>'Pa aktivitātēm'!I98</f>
        <v>8407795</v>
      </c>
      <c r="I147" s="28">
        <f>'Pa aktivitātēm'!J98</f>
        <v>4000000</v>
      </c>
      <c r="J147" s="28">
        <f>'Pa aktivitātēm'!K98</f>
        <v>4000000</v>
      </c>
      <c r="K147" s="208">
        <f t="shared" si="53"/>
        <v>12407795</v>
      </c>
      <c r="L147" s="105">
        <f t="shared" si="96"/>
        <v>1.4757489924528369</v>
      </c>
      <c r="M147" s="28">
        <f>'Pa aktivitātēm'!P98</f>
        <v>0</v>
      </c>
      <c r="N147" s="26">
        <f t="shared" si="97"/>
        <v>0</v>
      </c>
      <c r="O147" s="213">
        <f>'Pa aktivitātēm'!U98</f>
        <v>0</v>
      </c>
      <c r="P147" s="26">
        <f t="shared" si="51"/>
        <v>0</v>
      </c>
      <c r="Q147" s="224">
        <v>0</v>
      </c>
      <c r="R147" s="226">
        <f>K147-O147</f>
        <v>12407795</v>
      </c>
      <c r="S147" s="227">
        <f t="shared" si="77"/>
        <v>12407795</v>
      </c>
      <c r="T147" s="208">
        <f t="shared" si="52"/>
        <v>12407795</v>
      </c>
      <c r="U147" s="220" t="e">
        <f>Akt_apakšakt_pēcuzraudzība!#REF!</f>
        <v>#REF!</v>
      </c>
      <c r="V147" s="361" t="e">
        <f t="shared" si="54"/>
        <v>#REF!</v>
      </c>
    </row>
    <row r="148" spans="1:22" ht="112.5" hidden="1">
      <c r="A148" s="102" t="s">
        <v>39</v>
      </c>
      <c r="B148" s="302"/>
      <c r="C148" s="103" t="s">
        <v>171</v>
      </c>
      <c r="D148" s="104" t="s">
        <v>254</v>
      </c>
      <c r="E148" s="104" t="s">
        <v>246</v>
      </c>
      <c r="F148" s="97">
        <f>VLOOKUP(A148,'Pa aktivitātēm'!A27:F187,6,0)</f>
        <v>0</v>
      </c>
      <c r="G148" s="28">
        <f>'Pa aktivitātēm'!G99</f>
        <v>2439374</v>
      </c>
      <c r="H148" s="28">
        <f>'Pa aktivitātēm'!I99</f>
        <v>2439374</v>
      </c>
      <c r="I148" s="28">
        <f>'Pa aktivitātēm'!J99</f>
        <v>0</v>
      </c>
      <c r="J148" s="28">
        <f>'Pa aktivitātēm'!K99</f>
        <v>0</v>
      </c>
      <c r="K148" s="208">
        <f t="shared" si="53"/>
        <v>2439374</v>
      </c>
      <c r="L148" s="105">
        <f t="shared" si="96"/>
        <v>1</v>
      </c>
      <c r="M148" s="28">
        <f>'Pa aktivitātēm'!P99</f>
        <v>0</v>
      </c>
      <c r="N148" s="26">
        <f t="shared" si="97"/>
        <v>0</v>
      </c>
      <c r="O148" s="213">
        <f>'Pa aktivitātēm'!U99</f>
        <v>0</v>
      </c>
      <c r="P148" s="26">
        <f t="shared" ref="P148:P212" si="106">IFERROR(O148/H148,0)</f>
        <v>0</v>
      </c>
      <c r="Q148" s="224">
        <f t="shared" si="81"/>
        <v>2439374</v>
      </c>
      <c r="R148" s="226">
        <f>K148-O148</f>
        <v>2439374</v>
      </c>
      <c r="S148" s="227">
        <f t="shared" si="77"/>
        <v>0</v>
      </c>
      <c r="T148" s="208">
        <f t="shared" ref="T148:T212" si="107">Q148+S148</f>
        <v>2439374</v>
      </c>
      <c r="U148" s="220" t="e">
        <f>Akt_apakšakt_pēcuzraudzība!#REF!</f>
        <v>#REF!</v>
      </c>
      <c r="V148" s="47" t="e">
        <f t="shared" si="54"/>
        <v>#REF!</v>
      </c>
    </row>
    <row r="149" spans="1:22" ht="93.75" hidden="1">
      <c r="A149" s="88" t="s">
        <v>539</v>
      </c>
      <c r="B149" s="89"/>
      <c r="C149" s="90" t="s">
        <v>540</v>
      </c>
      <c r="D149" s="91" t="s">
        <v>254</v>
      </c>
      <c r="E149" s="91" t="s">
        <v>246</v>
      </c>
      <c r="F149" s="97" t="e">
        <f>VLOOKUP(A149,'Pa aktivitātēm'!A28:F188,6,0)</f>
        <v>#N/A</v>
      </c>
      <c r="G149" s="27">
        <f>G150+G151+G155</f>
        <v>46070603</v>
      </c>
      <c r="H149" s="27">
        <f>H150+H151+H155</f>
        <v>46070603</v>
      </c>
      <c r="I149" s="27">
        <f t="shared" ref="I149:M149" si="108">I150+I151+I155</f>
        <v>64633318</v>
      </c>
      <c r="J149" s="27">
        <f t="shared" si="108"/>
        <v>64633318</v>
      </c>
      <c r="K149" s="208">
        <f t="shared" ref="K149:K213" si="109">H149+J149</f>
        <v>110703921</v>
      </c>
      <c r="L149" s="44">
        <f>K149/H149</f>
        <v>2.402918863467014</v>
      </c>
      <c r="M149" s="27">
        <f t="shared" si="108"/>
        <v>0</v>
      </c>
      <c r="N149" s="22">
        <f t="shared" si="97"/>
        <v>0</v>
      </c>
      <c r="O149" s="211">
        <f>O150+O151+O155</f>
        <v>0</v>
      </c>
      <c r="P149" s="22">
        <f t="shared" si="106"/>
        <v>0</v>
      </c>
      <c r="Q149" s="224">
        <f t="shared" si="81"/>
        <v>46070603</v>
      </c>
      <c r="R149" s="211">
        <f t="shared" ref="R149:U149" si="110">R150+R151+R155</f>
        <v>110703921</v>
      </c>
      <c r="S149" s="227">
        <f t="shared" si="77"/>
        <v>64633318</v>
      </c>
      <c r="T149" s="208">
        <f t="shared" si="107"/>
        <v>110703921</v>
      </c>
      <c r="U149" s="221" t="e">
        <f t="shared" si="110"/>
        <v>#REF!</v>
      </c>
      <c r="V149" s="47" t="e">
        <f t="shared" ref="V149:V212" si="111">O149-U149</f>
        <v>#REF!</v>
      </c>
    </row>
    <row r="150" spans="1:22" ht="56.25">
      <c r="A150" s="102" t="s">
        <v>40</v>
      </c>
      <c r="B150" s="302"/>
      <c r="C150" s="103" t="s">
        <v>172</v>
      </c>
      <c r="D150" s="104" t="s">
        <v>254</v>
      </c>
      <c r="E150" s="104" t="s">
        <v>246</v>
      </c>
      <c r="F150" s="97">
        <f>VLOOKUP(A150,'Pa aktivitātēm'!A29:F189,6,0)</f>
        <v>0</v>
      </c>
      <c r="G150" s="28">
        <f>'Pa aktivitātēm'!G100</f>
        <v>24444111</v>
      </c>
      <c r="H150" s="28">
        <f>'Pa aktivitātēm'!I100</f>
        <v>24444111</v>
      </c>
      <c r="I150" s="28">
        <f>'Pa aktivitātēm'!J100</f>
        <v>0</v>
      </c>
      <c r="J150" s="28">
        <f>'Pa aktivitātēm'!K100</f>
        <v>0</v>
      </c>
      <c r="K150" s="208">
        <f t="shared" si="109"/>
        <v>24444111</v>
      </c>
      <c r="L150" s="105">
        <f t="shared" si="96"/>
        <v>1</v>
      </c>
      <c r="M150" s="28">
        <f>'Pa aktivitātēm'!P100</f>
        <v>0</v>
      </c>
      <c r="N150" s="26">
        <f t="shared" si="97"/>
        <v>0</v>
      </c>
      <c r="O150" s="213">
        <f>'Pa aktivitātēm'!U100</f>
        <v>0</v>
      </c>
      <c r="P150" s="26">
        <f t="shared" si="106"/>
        <v>0</v>
      </c>
      <c r="Q150" s="224">
        <f t="shared" si="81"/>
        <v>24444111</v>
      </c>
      <c r="R150" s="226">
        <f>K150-O150</f>
        <v>24444111</v>
      </c>
      <c r="S150" s="227">
        <f t="shared" si="77"/>
        <v>0</v>
      </c>
      <c r="T150" s="208">
        <f t="shared" si="107"/>
        <v>24444111</v>
      </c>
      <c r="U150" s="220" t="e">
        <f>Akt_apakšakt_pēcuzraudzība!#REF!</f>
        <v>#REF!</v>
      </c>
      <c r="V150" s="47" t="e">
        <f t="shared" si="111"/>
        <v>#REF!</v>
      </c>
    </row>
    <row r="151" spans="1:22" ht="112.5" hidden="1">
      <c r="A151" s="95" t="s">
        <v>541</v>
      </c>
      <c r="B151" s="300"/>
      <c r="C151" s="103" t="s">
        <v>542</v>
      </c>
      <c r="D151" s="104" t="s">
        <v>254</v>
      </c>
      <c r="E151" s="104" t="s">
        <v>246</v>
      </c>
      <c r="F151" s="97" t="e">
        <f>VLOOKUP(A151,'Pa aktivitātēm'!A30:F190,6,0)</f>
        <v>#N/A</v>
      </c>
      <c r="G151" s="28">
        <f>G152+G153+G154</f>
        <v>17019470</v>
      </c>
      <c r="H151" s="28">
        <f>H152+H153+H154</f>
        <v>17019470</v>
      </c>
      <c r="I151" s="28">
        <f t="shared" ref="I151:J151" si="112">I152+I153+I154</f>
        <v>63633318</v>
      </c>
      <c r="J151" s="28">
        <f t="shared" si="112"/>
        <v>63633318</v>
      </c>
      <c r="K151" s="208">
        <f t="shared" si="109"/>
        <v>80652788</v>
      </c>
      <c r="L151" s="105">
        <f>K151/H151</f>
        <v>4.7388542651445666</v>
      </c>
      <c r="M151" s="28">
        <f>M152+M153+M154</f>
        <v>0</v>
      </c>
      <c r="N151" s="26">
        <f t="shared" si="97"/>
        <v>0</v>
      </c>
      <c r="O151" s="28">
        <f>O152+O153+O154</f>
        <v>0</v>
      </c>
      <c r="P151" s="26">
        <f t="shared" si="106"/>
        <v>0</v>
      </c>
      <c r="Q151" s="224">
        <f t="shared" si="81"/>
        <v>17019470</v>
      </c>
      <c r="R151" s="226">
        <f>K151-O151</f>
        <v>80652788</v>
      </c>
      <c r="S151" s="227">
        <f t="shared" si="77"/>
        <v>63633318</v>
      </c>
      <c r="T151" s="208">
        <f t="shared" si="107"/>
        <v>80652788</v>
      </c>
      <c r="U151" s="220" t="e">
        <f>Akt_apakšakt_pēcuzraudzība!#REF!</f>
        <v>#REF!</v>
      </c>
      <c r="V151" s="47" t="e">
        <f t="shared" si="111"/>
        <v>#REF!</v>
      </c>
    </row>
    <row r="152" spans="1:22" ht="150" hidden="1">
      <c r="A152" s="102" t="s">
        <v>392</v>
      </c>
      <c r="B152" s="302" t="s">
        <v>441</v>
      </c>
      <c r="C152" s="103" t="s">
        <v>393</v>
      </c>
      <c r="D152" s="104"/>
      <c r="E152" s="104" t="s">
        <v>246</v>
      </c>
      <c r="F152" s="97">
        <f>VLOOKUP(A152,'Pa aktivitātēm'!A31:F191,6,0)</f>
        <v>3</v>
      </c>
      <c r="G152" s="28">
        <f>'Pa aktivitātēm'!G101</f>
        <v>7606415</v>
      </c>
      <c r="H152" s="28">
        <f>'Pa aktivitātēm'!I101</f>
        <v>7606415</v>
      </c>
      <c r="I152" s="28">
        <f>'Pa aktivitātēm'!J101</f>
        <v>0</v>
      </c>
      <c r="J152" s="28">
        <f>'Pa aktivitātēm'!K101</f>
        <v>0</v>
      </c>
      <c r="K152" s="208">
        <f t="shared" si="109"/>
        <v>7606415</v>
      </c>
      <c r="L152" s="105">
        <f t="shared" si="96"/>
        <v>1</v>
      </c>
      <c r="M152" s="28">
        <f>'Pa aktivitātēm'!P101</f>
        <v>0</v>
      </c>
      <c r="N152" s="26">
        <f t="shared" si="97"/>
        <v>0</v>
      </c>
      <c r="O152" s="213">
        <f>'Pa aktivitātēm'!U101</f>
        <v>0</v>
      </c>
      <c r="P152" s="26">
        <f t="shared" si="106"/>
        <v>0</v>
      </c>
      <c r="Q152" s="224">
        <f t="shared" si="81"/>
        <v>7606415</v>
      </c>
      <c r="R152" s="226">
        <f>K152-O152</f>
        <v>7606415</v>
      </c>
      <c r="S152" s="227">
        <f t="shared" si="77"/>
        <v>0</v>
      </c>
      <c r="T152" s="208">
        <f t="shared" si="107"/>
        <v>7606415</v>
      </c>
      <c r="U152" s="220" t="e">
        <f>Akt_apakšakt_pēcuzraudzība!#REF!</f>
        <v>#REF!</v>
      </c>
      <c r="V152" s="47" t="e">
        <f t="shared" si="111"/>
        <v>#REF!</v>
      </c>
    </row>
    <row r="153" spans="1:22" ht="131.25">
      <c r="A153" s="95" t="s">
        <v>456</v>
      </c>
      <c r="B153" s="300"/>
      <c r="C153" s="103" t="s">
        <v>394</v>
      </c>
      <c r="D153" s="104" t="s">
        <v>254</v>
      </c>
      <c r="E153" s="104" t="s">
        <v>246</v>
      </c>
      <c r="F153" s="97">
        <f>VLOOKUP(A153,'Pa aktivitātēm'!A32:F192,6,0)</f>
        <v>5</v>
      </c>
      <c r="G153" s="28">
        <f>'Pa aktivitātēm'!G102</f>
        <v>9413045</v>
      </c>
      <c r="H153" s="28">
        <f>'Pa aktivitātēm'!I102</f>
        <v>9413045</v>
      </c>
      <c r="I153" s="28">
        <f>'Pa aktivitātēm'!J102</f>
        <v>1076592</v>
      </c>
      <c r="J153" s="28">
        <f>'Pa aktivitātēm'!K102</f>
        <v>1076592</v>
      </c>
      <c r="K153" s="208">
        <f>H153+J153</f>
        <v>10489637</v>
      </c>
      <c r="L153" s="105">
        <f t="shared" si="96"/>
        <v>1.1143723417873812</v>
      </c>
      <c r="M153" s="28">
        <f>'Pa aktivitātēm'!P102</f>
        <v>0</v>
      </c>
      <c r="N153" s="26">
        <f t="shared" si="97"/>
        <v>0</v>
      </c>
      <c r="O153" s="213">
        <f>'Pa aktivitātēm'!U102</f>
        <v>0</v>
      </c>
      <c r="P153" s="26">
        <f t="shared" si="106"/>
        <v>0</v>
      </c>
      <c r="Q153" s="224">
        <v>0</v>
      </c>
      <c r="R153" s="226">
        <f>K153-O153</f>
        <v>10489637</v>
      </c>
      <c r="S153" s="227">
        <f t="shared" si="77"/>
        <v>10489637</v>
      </c>
      <c r="T153" s="208">
        <f t="shared" si="107"/>
        <v>10489637</v>
      </c>
      <c r="U153" s="220" t="e">
        <f>Akt_apakšakt_pēcuzraudzība!#REF!</f>
        <v>#REF!</v>
      </c>
      <c r="V153" s="47" t="e">
        <f t="shared" si="111"/>
        <v>#REF!</v>
      </c>
    </row>
    <row r="154" spans="1:22" ht="99" hidden="1">
      <c r="A154" s="6" t="s">
        <v>601</v>
      </c>
      <c r="B154" s="6"/>
      <c r="C154" s="6" t="s">
        <v>602</v>
      </c>
      <c r="D154" s="104" t="s">
        <v>254</v>
      </c>
      <c r="E154" s="7" t="s">
        <v>295</v>
      </c>
      <c r="F154" s="97">
        <f>VLOOKUP(A154,'Pa aktivitātēm'!A33:F193,6,0)</f>
        <v>5</v>
      </c>
      <c r="G154" s="28">
        <f>'Pa aktivitātēm'!G103</f>
        <v>10</v>
      </c>
      <c r="H154" s="28">
        <f>'Pa aktivitātēm'!I103</f>
        <v>10</v>
      </c>
      <c r="I154" s="28">
        <f>'Pa aktivitātēm'!J103</f>
        <v>62556726</v>
      </c>
      <c r="J154" s="28">
        <f>'Pa aktivitātēm'!K103</f>
        <v>62556726</v>
      </c>
      <c r="K154" s="208">
        <f>H154+J154</f>
        <v>62556736</v>
      </c>
      <c r="L154" s="105">
        <f t="shared" si="96"/>
        <v>6255673.5999999996</v>
      </c>
      <c r="M154" s="28">
        <f>'Pa aktivitātēm'!P103</f>
        <v>0</v>
      </c>
      <c r="N154" s="242">
        <f t="shared" si="97"/>
        <v>0</v>
      </c>
      <c r="O154" s="213">
        <f>'Pa aktivitātēm'!U103</f>
        <v>0</v>
      </c>
      <c r="P154" s="242">
        <f t="shared" si="106"/>
        <v>0</v>
      </c>
      <c r="Q154" s="224">
        <v>0</v>
      </c>
      <c r="R154" s="226"/>
      <c r="S154" s="227">
        <f t="shared" si="77"/>
        <v>0</v>
      </c>
      <c r="T154" s="208">
        <f>Q154+S154</f>
        <v>0</v>
      </c>
      <c r="U154" s="220" t="e">
        <f>Akt_apakšakt_pēcuzraudzība!#REF!</f>
        <v>#REF!</v>
      </c>
      <c r="V154" s="47" t="e">
        <f t="shared" si="111"/>
        <v>#REF!</v>
      </c>
    </row>
    <row r="155" spans="1:22" ht="56.25" hidden="1">
      <c r="A155" s="102" t="s">
        <v>41</v>
      </c>
      <c r="B155" s="302"/>
      <c r="C155" s="103" t="s">
        <v>173</v>
      </c>
      <c r="D155" s="104" t="s">
        <v>254</v>
      </c>
      <c r="E155" s="104" t="s">
        <v>246</v>
      </c>
      <c r="F155" s="97">
        <f>VLOOKUP(A155,'Pa aktivitātēm'!A34:F194,6,0)</f>
        <v>5</v>
      </c>
      <c r="G155" s="28">
        <f>'Pa aktivitātēm'!G104</f>
        <v>4607022</v>
      </c>
      <c r="H155" s="28">
        <f>'Pa aktivitātēm'!I104</f>
        <v>4607022</v>
      </c>
      <c r="I155" s="28">
        <f>'Pa aktivitātēm'!J104</f>
        <v>1000000</v>
      </c>
      <c r="J155" s="28">
        <f>'Pa aktivitātēm'!K104</f>
        <v>1000000</v>
      </c>
      <c r="K155" s="208">
        <f t="shared" si="109"/>
        <v>5607022</v>
      </c>
      <c r="L155" s="105">
        <f t="shared" si="96"/>
        <v>1.217059957603849</v>
      </c>
      <c r="M155" s="28">
        <f>'Pa aktivitātēm'!P104</f>
        <v>0</v>
      </c>
      <c r="N155" s="26">
        <f t="shared" si="97"/>
        <v>0</v>
      </c>
      <c r="O155" s="213">
        <f>'Pa aktivitātēm'!U104</f>
        <v>0</v>
      </c>
      <c r="P155" s="26">
        <f t="shared" si="106"/>
        <v>0</v>
      </c>
      <c r="Q155" s="224">
        <v>0</v>
      </c>
      <c r="R155" s="226">
        <f>K155-O155</f>
        <v>5607022</v>
      </c>
      <c r="S155" s="227">
        <f t="shared" si="77"/>
        <v>5607022</v>
      </c>
      <c r="T155" s="208">
        <f t="shared" si="107"/>
        <v>5607022</v>
      </c>
      <c r="U155" s="220" t="e">
        <f>Akt_apakšakt_pēcuzraudzība!#REF!</f>
        <v>#REF!</v>
      </c>
      <c r="V155" s="47" t="e">
        <f t="shared" si="111"/>
        <v>#REF!</v>
      </c>
    </row>
    <row r="156" spans="1:22" ht="56.25" hidden="1">
      <c r="A156" s="88" t="s">
        <v>345</v>
      </c>
      <c r="B156" s="89"/>
      <c r="C156" s="90" t="s">
        <v>174</v>
      </c>
      <c r="D156" s="91" t="s">
        <v>254</v>
      </c>
      <c r="E156" s="91" t="s">
        <v>251</v>
      </c>
      <c r="F156" s="97" t="e">
        <f>VLOOKUP(A156,'Pa aktivitātēm'!A35:F195,6,0)</f>
        <v>#N/A</v>
      </c>
      <c r="G156" s="27">
        <f t="shared" ref="G156:M157" si="113">G157</f>
        <v>22985056</v>
      </c>
      <c r="H156" s="27">
        <f t="shared" si="113"/>
        <v>22985056</v>
      </c>
      <c r="I156" s="27">
        <f t="shared" si="113"/>
        <v>0</v>
      </c>
      <c r="J156" s="27">
        <f t="shared" si="113"/>
        <v>0</v>
      </c>
      <c r="K156" s="208">
        <f t="shared" si="109"/>
        <v>22985056</v>
      </c>
      <c r="L156" s="44">
        <f t="shared" si="96"/>
        <v>1</v>
      </c>
      <c r="M156" s="27">
        <f t="shared" si="113"/>
        <v>0</v>
      </c>
      <c r="N156" s="22">
        <f t="shared" si="97"/>
        <v>0</v>
      </c>
      <c r="O156" s="211">
        <f>O157</f>
        <v>0</v>
      </c>
      <c r="P156" s="22">
        <f t="shared" si="106"/>
        <v>0</v>
      </c>
      <c r="Q156" s="224">
        <f t="shared" si="81"/>
        <v>22985056</v>
      </c>
      <c r="R156" s="211">
        <f t="shared" ref="R156:U157" si="114">R157</f>
        <v>22985056</v>
      </c>
      <c r="S156" s="227">
        <f t="shared" si="77"/>
        <v>0</v>
      </c>
      <c r="T156" s="208">
        <f t="shared" si="107"/>
        <v>22985056</v>
      </c>
      <c r="U156" s="221" t="e">
        <f t="shared" si="114"/>
        <v>#REF!</v>
      </c>
      <c r="V156" s="47" t="e">
        <f t="shared" si="111"/>
        <v>#REF!</v>
      </c>
    </row>
    <row r="157" spans="1:22" ht="150" hidden="1">
      <c r="A157" s="88" t="s">
        <v>323</v>
      </c>
      <c r="B157" s="89"/>
      <c r="C157" s="90" t="s">
        <v>175</v>
      </c>
      <c r="D157" s="91" t="s">
        <v>254</v>
      </c>
      <c r="E157" s="91" t="s">
        <v>251</v>
      </c>
      <c r="F157" s="97" t="e">
        <f>VLOOKUP(A157,'Pa aktivitātēm'!A36:F196,6,0)</f>
        <v>#N/A</v>
      </c>
      <c r="G157" s="27">
        <f t="shared" si="113"/>
        <v>22985056</v>
      </c>
      <c r="H157" s="27">
        <f t="shared" si="113"/>
        <v>22985056</v>
      </c>
      <c r="I157" s="27">
        <f t="shared" si="113"/>
        <v>0</v>
      </c>
      <c r="J157" s="27">
        <f t="shared" si="113"/>
        <v>0</v>
      </c>
      <c r="K157" s="208">
        <f t="shared" si="109"/>
        <v>22985056</v>
      </c>
      <c r="L157" s="44">
        <f t="shared" si="96"/>
        <v>1</v>
      </c>
      <c r="M157" s="27">
        <f t="shared" si="113"/>
        <v>0</v>
      </c>
      <c r="N157" s="22">
        <f t="shared" si="97"/>
        <v>0</v>
      </c>
      <c r="O157" s="211">
        <f>O158</f>
        <v>0</v>
      </c>
      <c r="P157" s="22">
        <f t="shared" si="106"/>
        <v>0</v>
      </c>
      <c r="Q157" s="224">
        <f t="shared" si="81"/>
        <v>22985056</v>
      </c>
      <c r="R157" s="211">
        <f t="shared" si="114"/>
        <v>22985056</v>
      </c>
      <c r="S157" s="227">
        <f t="shared" si="77"/>
        <v>0</v>
      </c>
      <c r="T157" s="208">
        <f t="shared" si="107"/>
        <v>22985056</v>
      </c>
      <c r="U157" s="220" t="e">
        <f>Akt_apakšakt_pēcuzraudzība!#REF!</f>
        <v>#REF!</v>
      </c>
      <c r="V157" s="47" t="e">
        <f t="shared" si="111"/>
        <v>#REF!</v>
      </c>
    </row>
    <row r="158" spans="1:22" ht="93.75" hidden="1">
      <c r="A158" s="102" t="s">
        <v>346</v>
      </c>
      <c r="B158" s="302"/>
      <c r="C158" s="103" t="s">
        <v>176</v>
      </c>
      <c r="D158" s="104" t="s">
        <v>254</v>
      </c>
      <c r="E158" s="104" t="s">
        <v>251</v>
      </c>
      <c r="F158" s="97">
        <f>VLOOKUP(A158,'Pa aktivitātēm'!A37:F197,6,0)</f>
        <v>0</v>
      </c>
      <c r="G158" s="28">
        <f>'Pa aktivitātēm'!G105</f>
        <v>22985056</v>
      </c>
      <c r="H158" s="28">
        <f>'Pa aktivitātēm'!I105</f>
        <v>22985056</v>
      </c>
      <c r="I158" s="28">
        <f>'Pa aktivitātēm'!J105</f>
        <v>0</v>
      </c>
      <c r="J158" s="28">
        <f>'Pa aktivitātēm'!K105</f>
        <v>0</v>
      </c>
      <c r="K158" s="208">
        <f t="shared" si="109"/>
        <v>22985056</v>
      </c>
      <c r="L158" s="105">
        <f t="shared" si="96"/>
        <v>1</v>
      </c>
      <c r="M158" s="28">
        <f>'Pa aktivitātēm'!P105</f>
        <v>0</v>
      </c>
      <c r="N158" s="25">
        <f t="shared" si="97"/>
        <v>0</v>
      </c>
      <c r="O158" s="213">
        <f>'Pa aktivitātēm'!U105</f>
        <v>0</v>
      </c>
      <c r="P158" s="25">
        <f t="shared" si="106"/>
        <v>0</v>
      </c>
      <c r="Q158" s="224">
        <v>0</v>
      </c>
      <c r="R158" s="226">
        <f>K158-O158</f>
        <v>22985056</v>
      </c>
      <c r="S158" s="227">
        <f>R158-Q158</f>
        <v>22985056</v>
      </c>
      <c r="T158" s="208">
        <f t="shared" si="107"/>
        <v>22985056</v>
      </c>
      <c r="U158" s="220" t="e">
        <f>Akt_apakšakt_pēcuzraudzība!#REF!</f>
        <v>#REF!</v>
      </c>
      <c r="V158" s="47" t="e">
        <f>O158-U158</f>
        <v>#REF!</v>
      </c>
    </row>
    <row r="159" spans="1:22" ht="105">
      <c r="A159" s="106" t="s">
        <v>42</v>
      </c>
      <c r="B159" s="303"/>
      <c r="C159" s="93" t="s">
        <v>582</v>
      </c>
      <c r="D159" s="94" t="s">
        <v>255</v>
      </c>
      <c r="E159" s="94" t="s">
        <v>1</v>
      </c>
      <c r="F159" s="94" t="s">
        <v>1</v>
      </c>
      <c r="G159" s="34">
        <f>G160+G161</f>
        <v>2197524149</v>
      </c>
      <c r="H159" s="34">
        <f t="shared" ref="H159:O159" si="115">H160+H161</f>
        <v>2197524149</v>
      </c>
      <c r="I159" s="34">
        <f t="shared" si="115"/>
        <v>72503114.485062689</v>
      </c>
      <c r="J159" s="34">
        <f t="shared" si="115"/>
        <v>67995018.485062689</v>
      </c>
      <c r="K159" s="34">
        <f t="shared" si="115"/>
        <v>2265519167.4850626</v>
      </c>
      <c r="L159" s="34">
        <f t="shared" si="115"/>
        <v>18.771447178586172</v>
      </c>
      <c r="M159" s="34">
        <f t="shared" si="115"/>
        <v>0</v>
      </c>
      <c r="N159" s="33">
        <f t="shared" si="97"/>
        <v>0</v>
      </c>
      <c r="O159" s="34">
        <f t="shared" si="115"/>
        <v>0</v>
      </c>
      <c r="P159" s="33">
        <f t="shared" si="106"/>
        <v>0</v>
      </c>
      <c r="Q159" s="210">
        <f>Q160+Q161</f>
        <v>1601467272</v>
      </c>
      <c r="R159" s="210">
        <f t="shared" ref="R159" si="116">R162+R193+R211+R221+R242+R258+R265+R268</f>
        <v>3420805833.6096096</v>
      </c>
      <c r="S159" s="210">
        <f>S160+S161</f>
        <v>1819338561.6096096</v>
      </c>
      <c r="T159" s="210">
        <f>Q159+S159</f>
        <v>3420805833.6096096</v>
      </c>
      <c r="U159" s="34" t="e">
        <f t="shared" ref="U159" si="117">U160+U161</f>
        <v>#REF!</v>
      </c>
      <c r="V159" s="34" t="e">
        <f>O159-U159</f>
        <v>#REF!</v>
      </c>
    </row>
    <row r="160" spans="1:22" ht="58.5">
      <c r="A160" s="107" t="s">
        <v>42</v>
      </c>
      <c r="B160" s="304"/>
      <c r="C160" s="108" t="s">
        <v>177</v>
      </c>
      <c r="D160" s="109" t="s">
        <v>254</v>
      </c>
      <c r="E160" s="109" t="s">
        <v>1</v>
      </c>
      <c r="F160" s="109" t="s">
        <v>1</v>
      </c>
      <c r="G160" s="39">
        <f>G164+G167+G191+G195+G201+G204+G237+G240+G260+G266</f>
        <v>1148782828</v>
      </c>
      <c r="H160" s="39">
        <f t="shared" ref="H160:L160" si="118">H164+H167+H191+H195+H201+H204+H237+H240+H260+H266</f>
        <v>1148782828</v>
      </c>
      <c r="I160" s="39">
        <f t="shared" si="118"/>
        <v>51608765.485062689</v>
      </c>
      <c r="J160" s="39">
        <f t="shared" si="118"/>
        <v>47893459.485062689</v>
      </c>
      <c r="K160" s="39">
        <f t="shared" si="118"/>
        <v>1196676287.4850626</v>
      </c>
      <c r="L160" s="39">
        <f t="shared" si="118"/>
        <v>11.545933708923265</v>
      </c>
      <c r="M160" s="39">
        <f>M164+M167+M191+M195+M201+M204+M237+M240+M260+M266</f>
        <v>0</v>
      </c>
      <c r="N160" s="37">
        <f t="shared" si="97"/>
        <v>0</v>
      </c>
      <c r="O160" s="39">
        <f>O164+O167+O191+O195+O201+O204+O237+O240+O260+O266</f>
        <v>0</v>
      </c>
      <c r="P160" s="37">
        <f t="shared" si="106"/>
        <v>0</v>
      </c>
      <c r="Q160" s="218">
        <f>Q164+Q165+Q167+Q168+Q170+Q171+Q173+Q174+Q178+Q177+Q179+Q180+Q181+Q182+Q183+Q184+Q187+Q188+Q189+Q191+Q192+Q195+Q196+Q198+Q199+Q200+Q201+Q204+Q205+Q206+Q207+Q209++Q210+Q223+Q224+Q225+Q227+Q228+Q231+Q232+Q233+Q234+Q236+Q237+Q238+Q240+Q241+Q260+Q261+Q263+Q266</f>
        <v>996209955</v>
      </c>
      <c r="R160" s="218">
        <f t="shared" ref="R160:S160" si="119">R164+R165+R167+R168+R170+R171+R173+R174+R178+R177+R179+R180+R181+R182+R183+R184+R187+R188+R189+R191+R192+R195+R196+R198+R199+R200+R201+R204+R205+R206+R207+R209++R210+R223+R224+R225+R227+R228+R231+R232+R233+R234+R236+R237+R238+R240+R241+R260+R261+R263+R266</f>
        <v>1835399907.4082787</v>
      </c>
      <c r="S160" s="218">
        <f t="shared" si="119"/>
        <v>839189952.40827882</v>
      </c>
      <c r="T160" s="218">
        <f>Q160+S160</f>
        <v>1835399907.4082789</v>
      </c>
      <c r="U160" s="39" t="e">
        <f>U164+U167+U191+U195+U201+U204+U237+U240+U260+U266</f>
        <v>#REF!</v>
      </c>
      <c r="V160" s="39" t="e">
        <f>O160-U160</f>
        <v>#REF!</v>
      </c>
    </row>
    <row r="161" spans="1:22" ht="19.5">
      <c r="A161" s="107" t="s">
        <v>42</v>
      </c>
      <c r="B161" s="304"/>
      <c r="C161" s="108" t="s">
        <v>178</v>
      </c>
      <c r="D161" s="109" t="s">
        <v>256</v>
      </c>
      <c r="E161" s="109" t="s">
        <v>1</v>
      </c>
      <c r="F161" s="109" t="s">
        <v>1</v>
      </c>
      <c r="G161" s="39">
        <f>G214+G215+G216+G220+G244+G249+G253</f>
        <v>1048741321</v>
      </c>
      <c r="H161" s="39">
        <f t="shared" ref="H161:O161" si="120">H214+H215+H216+H220+H244+H249+H253</f>
        <v>1048741321</v>
      </c>
      <c r="I161" s="39">
        <f t="shared" si="120"/>
        <v>20894349</v>
      </c>
      <c r="J161" s="39">
        <f t="shared" si="120"/>
        <v>20101559</v>
      </c>
      <c r="K161" s="39">
        <f t="shared" si="120"/>
        <v>1068842880</v>
      </c>
      <c r="L161" s="39">
        <f t="shared" si="120"/>
        <v>7.2255134696629089</v>
      </c>
      <c r="M161" s="39">
        <f t="shared" si="120"/>
        <v>0</v>
      </c>
      <c r="N161" s="37">
        <f t="shared" si="97"/>
        <v>0</v>
      </c>
      <c r="O161" s="39">
        <f t="shared" si="120"/>
        <v>0</v>
      </c>
      <c r="P161" s="37">
        <f t="shared" si="106"/>
        <v>0</v>
      </c>
      <c r="Q161" s="218">
        <f>Q213+Q214+Q215+Q216++Q217+Q218+Q220+Q244+Q246+Q247+Q248++Q249+Q250+Q253+Q254+Q255+Q256+Q257+Q269</f>
        <v>605257317</v>
      </c>
      <c r="R161" s="218">
        <f t="shared" ref="R161:S161" si="121">R213+R214+R215+R216++R217+R218+R220+R244+R246+R247+R248++R249+R250+R253+R254+R255+R256+R257+R269</f>
        <v>1585405926.2013307</v>
      </c>
      <c r="S161" s="218">
        <f t="shared" si="121"/>
        <v>980148609.20133066</v>
      </c>
      <c r="T161" s="218">
        <f>Q161+S161</f>
        <v>1585405926.2013307</v>
      </c>
      <c r="U161" s="39" t="e">
        <f t="shared" ref="U161" si="122">U214+U215+U216+U220+U244+U249+U253</f>
        <v>#REF!</v>
      </c>
      <c r="V161" s="39" t="e">
        <f t="shared" si="111"/>
        <v>#REF!</v>
      </c>
    </row>
    <row r="162" spans="1:22" ht="93.75" hidden="1">
      <c r="A162" s="98" t="s">
        <v>43</v>
      </c>
      <c r="B162" s="301"/>
      <c r="C162" s="99" t="s">
        <v>179</v>
      </c>
      <c r="D162" s="100" t="s">
        <v>254</v>
      </c>
      <c r="E162" s="100" t="s">
        <v>1</v>
      </c>
      <c r="F162" s="97" t="e">
        <f>VLOOKUP(A162,'Pa aktivitātēm'!A41:F204,6,0)</f>
        <v>#N/A</v>
      </c>
      <c r="G162" s="27">
        <f>G163+G166+G169+G175+G185</f>
        <v>535112450</v>
      </c>
      <c r="H162" s="27">
        <f t="shared" ref="H162:M162" si="123">H163+H166+H169+H175+H185</f>
        <v>535112450</v>
      </c>
      <c r="I162" s="27">
        <f t="shared" si="123"/>
        <v>55309229.851611547</v>
      </c>
      <c r="J162" s="27">
        <v>49873042.923216142</v>
      </c>
      <c r="K162" s="208">
        <f t="shared" si="109"/>
        <v>584985492.9232161</v>
      </c>
      <c r="L162" s="101">
        <f t="shared" si="96"/>
        <v>1.0932010513364361</v>
      </c>
      <c r="M162" s="27">
        <f t="shared" si="123"/>
        <v>0</v>
      </c>
      <c r="N162" s="23">
        <f t="shared" si="97"/>
        <v>0</v>
      </c>
      <c r="O162" s="212">
        <f>O163+O166+O169+O175+O185</f>
        <v>0</v>
      </c>
      <c r="P162" s="23">
        <f t="shared" si="106"/>
        <v>0</v>
      </c>
      <c r="Q162" s="223">
        <f t="shared" ref="Q162:S162" si="124">Q163+Q166+Q169+Q175+Q185</f>
        <v>419267724</v>
      </c>
      <c r="R162" s="212">
        <f t="shared" si="124"/>
        <v>584985492.9232161</v>
      </c>
      <c r="S162" s="225">
        <f t="shared" si="124"/>
        <v>165717768.92321613</v>
      </c>
      <c r="T162" s="208">
        <f t="shared" si="107"/>
        <v>584985492.9232161</v>
      </c>
      <c r="U162" s="220" t="e">
        <f>Akt_apakšakt_pēcuzraudzība!#REF!</f>
        <v>#REF!</v>
      </c>
      <c r="V162" s="47" t="e">
        <f t="shared" si="111"/>
        <v>#REF!</v>
      </c>
    </row>
    <row r="163" spans="1:22" ht="93.75" hidden="1">
      <c r="A163" s="98" t="s">
        <v>44</v>
      </c>
      <c r="B163" s="301"/>
      <c r="C163" s="99" t="s">
        <v>289</v>
      </c>
      <c r="D163" s="100" t="s">
        <v>254</v>
      </c>
      <c r="E163" s="100" t="s">
        <v>244</v>
      </c>
      <c r="F163" s="97" t="e">
        <f>VLOOKUP(A163,'Pa aktivitātēm'!A42:F206,6,0)</f>
        <v>#N/A</v>
      </c>
      <c r="G163" s="27">
        <f>G164+G165</f>
        <v>118644981</v>
      </c>
      <c r="H163" s="27">
        <f t="shared" ref="H163:M163" si="125">H164+H165</f>
        <v>118644981</v>
      </c>
      <c r="I163" s="27">
        <f t="shared" si="125"/>
        <v>26553485</v>
      </c>
      <c r="J163" s="27">
        <v>22838179</v>
      </c>
      <c r="K163" s="208">
        <f t="shared" si="109"/>
        <v>141483160</v>
      </c>
      <c r="L163" s="101">
        <f t="shared" si="96"/>
        <v>1.1924917413910665</v>
      </c>
      <c r="M163" s="27">
        <f t="shared" si="125"/>
        <v>0</v>
      </c>
      <c r="N163" s="23">
        <f t="shared" si="97"/>
        <v>0</v>
      </c>
      <c r="O163" s="212">
        <f>O164+O165</f>
        <v>0</v>
      </c>
      <c r="P163" s="23">
        <f t="shared" si="106"/>
        <v>0</v>
      </c>
      <c r="Q163" s="223">
        <f>Q164+Q165</f>
        <v>2800255</v>
      </c>
      <c r="R163" s="212">
        <f t="shared" ref="R163:S163" si="126">R164+R165</f>
        <v>141483160</v>
      </c>
      <c r="S163" s="225">
        <f t="shared" si="126"/>
        <v>138682905</v>
      </c>
      <c r="T163" s="208">
        <f t="shared" si="107"/>
        <v>141483160</v>
      </c>
      <c r="U163" s="220" t="e">
        <f>Akt_apakšakt_pēcuzraudzība!#REF!</f>
        <v>#REF!</v>
      </c>
      <c r="V163" s="47" t="e">
        <f t="shared" si="111"/>
        <v>#REF!</v>
      </c>
    </row>
    <row r="164" spans="1:22" ht="168.75">
      <c r="A164" s="95" t="s">
        <v>484</v>
      </c>
      <c r="B164" s="300"/>
      <c r="C164" s="96" t="s">
        <v>180</v>
      </c>
      <c r="D164" s="97" t="s">
        <v>254</v>
      </c>
      <c r="E164" s="97" t="s">
        <v>244</v>
      </c>
      <c r="F164" s="97">
        <f>VLOOKUP(A164,'Pa aktivitātēm'!A43:F206,6,0)</f>
        <v>5</v>
      </c>
      <c r="G164" s="28">
        <f>'Pa aktivitātēm'!G109</f>
        <v>115844726</v>
      </c>
      <c r="H164" s="28">
        <f>'Pa aktivitātēm'!I109</f>
        <v>115844726</v>
      </c>
      <c r="I164" s="28">
        <f>'Pa aktivitātēm'!J109</f>
        <v>26553485</v>
      </c>
      <c r="J164" s="28">
        <f>'Pa aktivitātēm'!K109</f>
        <v>22838179</v>
      </c>
      <c r="K164" s="208">
        <f t="shared" si="109"/>
        <v>138682905</v>
      </c>
      <c r="L164" s="81">
        <f t="shared" si="96"/>
        <v>1.1971447452860307</v>
      </c>
      <c r="M164" s="28">
        <f>'Pa aktivitātēm'!P109</f>
        <v>0</v>
      </c>
      <c r="N164" s="23">
        <f t="shared" si="97"/>
        <v>0</v>
      </c>
      <c r="O164" s="213">
        <f>'Pa aktivitātēm'!U109</f>
        <v>0</v>
      </c>
      <c r="P164" s="25">
        <f t="shared" si="106"/>
        <v>0</v>
      </c>
      <c r="Q164" s="224">
        <v>0</v>
      </c>
      <c r="R164" s="226">
        <f>K164-O164</f>
        <v>138682905</v>
      </c>
      <c r="S164" s="227">
        <f t="shared" ref="S164:S227" si="127">R164-Q164</f>
        <v>138682905</v>
      </c>
      <c r="T164" s="208">
        <f t="shared" si="107"/>
        <v>138682905</v>
      </c>
      <c r="U164" s="220" t="e">
        <f>Akt_apakšakt_pēcuzraudzība!#REF!</f>
        <v>#REF!</v>
      </c>
      <c r="V164" s="47" t="e">
        <f t="shared" si="111"/>
        <v>#REF!</v>
      </c>
    </row>
    <row r="165" spans="1:22" ht="150" hidden="1">
      <c r="A165" s="95" t="s">
        <v>403</v>
      </c>
      <c r="B165" s="300"/>
      <c r="C165" s="96" t="s">
        <v>181</v>
      </c>
      <c r="D165" s="97" t="s">
        <v>254</v>
      </c>
      <c r="E165" s="97" t="s">
        <v>244</v>
      </c>
      <c r="F165" s="97">
        <f>VLOOKUP(A165,'Pa aktivitātēm'!A44:F210,6,0)</f>
        <v>5</v>
      </c>
      <c r="G165" s="28">
        <f>'Pa aktivitātēm'!G110</f>
        <v>2800255</v>
      </c>
      <c r="H165" s="28">
        <f>'Pa aktivitātēm'!I110</f>
        <v>2800255</v>
      </c>
      <c r="I165" s="28">
        <f>'Pa aktivitātēm'!J110</f>
        <v>0</v>
      </c>
      <c r="J165" s="28">
        <f>'Pa aktivitātēm'!K110</f>
        <v>0</v>
      </c>
      <c r="K165" s="208">
        <f t="shared" si="109"/>
        <v>2800255</v>
      </c>
      <c r="L165" s="81">
        <f t="shared" si="96"/>
        <v>1</v>
      </c>
      <c r="M165" s="28">
        <f>'Pa aktivitātēm'!P110</f>
        <v>0</v>
      </c>
      <c r="N165" s="23">
        <f t="shared" si="97"/>
        <v>0</v>
      </c>
      <c r="O165" s="213">
        <f>'Pa aktivitātēm'!U110</f>
        <v>0</v>
      </c>
      <c r="P165" s="25">
        <f t="shared" si="106"/>
        <v>0</v>
      </c>
      <c r="Q165" s="224">
        <f t="shared" ref="Q165:Q228" si="128">H165-O165</f>
        <v>2800255</v>
      </c>
      <c r="R165" s="226">
        <f>K165-O165</f>
        <v>2800255</v>
      </c>
      <c r="S165" s="227">
        <f t="shared" si="127"/>
        <v>0</v>
      </c>
      <c r="T165" s="208">
        <f t="shared" si="107"/>
        <v>2800255</v>
      </c>
      <c r="U165" s="220" t="e">
        <f>Akt_apakšakt_pēcuzraudzība!#REF!</f>
        <v>#REF!</v>
      </c>
      <c r="V165" s="47" t="e">
        <f t="shared" si="111"/>
        <v>#REF!</v>
      </c>
    </row>
    <row r="166" spans="1:22" ht="93.75" hidden="1">
      <c r="A166" s="98" t="s">
        <v>45</v>
      </c>
      <c r="B166" s="301"/>
      <c r="C166" s="99" t="s">
        <v>182</v>
      </c>
      <c r="D166" s="100" t="s">
        <v>29</v>
      </c>
      <c r="E166" s="100" t="s">
        <v>244</v>
      </c>
      <c r="F166" s="97" t="e">
        <f>VLOOKUP(A166,'Pa aktivitātēm'!A45:F211,6,0)</f>
        <v>#N/A</v>
      </c>
      <c r="G166" s="27">
        <f>G167+G168</f>
        <v>121476779</v>
      </c>
      <c r="H166" s="27">
        <f t="shared" ref="H166:M166" si="129">H167+H168</f>
        <v>121476779</v>
      </c>
      <c r="I166" s="27">
        <f t="shared" si="129"/>
        <v>0</v>
      </c>
      <c r="J166" s="27">
        <f t="shared" si="129"/>
        <v>0</v>
      </c>
      <c r="K166" s="208">
        <f t="shared" si="109"/>
        <v>121476779</v>
      </c>
      <c r="L166" s="101">
        <f t="shared" si="96"/>
        <v>1</v>
      </c>
      <c r="M166" s="27">
        <f t="shared" si="129"/>
        <v>0</v>
      </c>
      <c r="N166" s="23">
        <f t="shared" si="97"/>
        <v>0</v>
      </c>
      <c r="O166" s="27">
        <f t="shared" ref="O166:U166" si="130">O167+O168</f>
        <v>0</v>
      </c>
      <c r="P166" s="23">
        <f t="shared" si="106"/>
        <v>0</v>
      </c>
      <c r="Q166" s="224">
        <f t="shared" si="128"/>
        <v>121476779</v>
      </c>
      <c r="R166" s="27">
        <f t="shared" si="130"/>
        <v>121476779</v>
      </c>
      <c r="S166" s="227">
        <f t="shared" si="127"/>
        <v>0</v>
      </c>
      <c r="T166" s="208">
        <f t="shared" si="107"/>
        <v>121476779</v>
      </c>
      <c r="U166" s="222" t="e">
        <f t="shared" si="130"/>
        <v>#REF!</v>
      </c>
      <c r="V166" s="47" t="e">
        <f t="shared" si="111"/>
        <v>#REF!</v>
      </c>
    </row>
    <row r="167" spans="1:22" ht="281.25">
      <c r="A167" s="95" t="s">
        <v>407</v>
      </c>
      <c r="B167" s="300"/>
      <c r="C167" s="96" t="s">
        <v>183</v>
      </c>
      <c r="D167" s="97" t="s">
        <v>254</v>
      </c>
      <c r="E167" s="97" t="s">
        <v>244</v>
      </c>
      <c r="F167" s="97">
        <f>VLOOKUP(A167,'Pa aktivitātēm'!A46:F211,6,0)</f>
        <v>5</v>
      </c>
      <c r="G167" s="28">
        <f>'Pa aktivitātēm'!G111</f>
        <v>121476779</v>
      </c>
      <c r="H167" s="28">
        <f>'Pa aktivitātēm'!I111</f>
        <v>121476779</v>
      </c>
      <c r="I167" s="28">
        <f>'Pa aktivitātēm'!J111</f>
        <v>0</v>
      </c>
      <c r="J167" s="28">
        <f>'Pa aktivitātēm'!K111</f>
        <v>0</v>
      </c>
      <c r="K167" s="208">
        <f t="shared" si="109"/>
        <v>121476779</v>
      </c>
      <c r="L167" s="81">
        <f t="shared" si="96"/>
        <v>1</v>
      </c>
      <c r="M167" s="28">
        <f>'Pa aktivitātēm'!P111</f>
        <v>0</v>
      </c>
      <c r="N167" s="23">
        <f t="shared" si="97"/>
        <v>0</v>
      </c>
      <c r="O167" s="213">
        <f>'Pa aktivitātēm'!U111</f>
        <v>0</v>
      </c>
      <c r="P167" s="25">
        <f t="shared" si="106"/>
        <v>0</v>
      </c>
      <c r="Q167" s="224">
        <f t="shared" si="128"/>
        <v>121476779</v>
      </c>
      <c r="R167" s="226">
        <f>K167-O167</f>
        <v>121476779</v>
      </c>
      <c r="S167" s="227">
        <f t="shared" si="127"/>
        <v>0</v>
      </c>
      <c r="T167" s="208">
        <f t="shared" si="107"/>
        <v>121476779</v>
      </c>
      <c r="U167" s="220" t="e">
        <f>Akt_apakšakt_pēcuzraudzība!#REF!</f>
        <v>#REF!</v>
      </c>
      <c r="V167" s="47" t="e">
        <f t="shared" si="111"/>
        <v>#REF!</v>
      </c>
    </row>
    <row r="168" spans="1:22" ht="112.5" hidden="1">
      <c r="A168" s="95" t="s">
        <v>46</v>
      </c>
      <c r="B168" s="300"/>
      <c r="C168" s="96" t="s">
        <v>184</v>
      </c>
      <c r="D168" s="97" t="s">
        <v>29</v>
      </c>
      <c r="E168" s="97" t="s">
        <v>244</v>
      </c>
      <c r="F168" s="97" t="e">
        <f>VLOOKUP(A168,'Pa aktivitātēm'!A47:F211,6,0)</f>
        <v>#N/A</v>
      </c>
      <c r="G168" s="28">
        <f>'Pa aktivitātēm'!G112</f>
        <v>0</v>
      </c>
      <c r="H168" s="28">
        <f>'Pa aktivitātēm'!I112</f>
        <v>0</v>
      </c>
      <c r="I168" s="28">
        <f>'Pa aktivitātēm'!J112</f>
        <v>0</v>
      </c>
      <c r="J168" s="28">
        <f>'Pa aktivitātēm'!K112</f>
        <v>0</v>
      </c>
      <c r="K168" s="208">
        <f t="shared" si="109"/>
        <v>0</v>
      </c>
      <c r="L168" s="81">
        <v>0</v>
      </c>
      <c r="M168" s="28">
        <f>'Pa aktivitātēm'!P112</f>
        <v>0</v>
      </c>
      <c r="N168" s="23">
        <v>0</v>
      </c>
      <c r="O168" s="213">
        <f>'Pa aktivitātēm'!U112</f>
        <v>0</v>
      </c>
      <c r="P168" s="25">
        <f t="shared" si="106"/>
        <v>0</v>
      </c>
      <c r="Q168" s="224">
        <f t="shared" si="128"/>
        <v>0</v>
      </c>
      <c r="R168" s="226">
        <f>K168-O168</f>
        <v>0</v>
      </c>
      <c r="S168" s="227">
        <f t="shared" si="127"/>
        <v>0</v>
      </c>
      <c r="T168" s="208">
        <f t="shared" si="107"/>
        <v>0</v>
      </c>
      <c r="U168" s="220" t="e">
        <f>Akt_apakšakt_pēcuzraudzība!#REF!</f>
        <v>#REF!</v>
      </c>
      <c r="V168" s="47" t="e">
        <f t="shared" si="111"/>
        <v>#REF!</v>
      </c>
    </row>
    <row r="169" spans="1:22" ht="131.25" hidden="1">
      <c r="A169" s="98" t="s">
        <v>47</v>
      </c>
      <c r="B169" s="301"/>
      <c r="C169" s="99" t="s">
        <v>185</v>
      </c>
      <c r="D169" s="100" t="s">
        <v>29</v>
      </c>
      <c r="E169" s="100" t="s">
        <v>244</v>
      </c>
      <c r="F169" s="97" t="e">
        <f>VLOOKUP(A169,'Pa aktivitātēm'!A48:F212,6,0)</f>
        <v>#N/A</v>
      </c>
      <c r="G169" s="27">
        <f>G170+G171+G172</f>
        <v>40819242</v>
      </c>
      <c r="H169" s="27">
        <f t="shared" ref="H169:M169" si="131">H170+H171+H172</f>
        <v>40819242</v>
      </c>
      <c r="I169" s="27">
        <f t="shared" si="131"/>
        <v>0</v>
      </c>
      <c r="J169" s="27">
        <f t="shared" si="131"/>
        <v>0</v>
      </c>
      <c r="K169" s="208">
        <f t="shared" si="109"/>
        <v>40819242</v>
      </c>
      <c r="L169" s="101">
        <f t="shared" ref="L169:L179" si="132">K169/H169</f>
        <v>1</v>
      </c>
      <c r="M169" s="27">
        <f t="shared" si="131"/>
        <v>0</v>
      </c>
      <c r="N169" s="23">
        <f t="shared" ref="N169:N179" si="133">M169/H169</f>
        <v>0</v>
      </c>
      <c r="O169" s="27">
        <f t="shared" ref="O169:U169" si="134">O170+O171+O172</f>
        <v>0</v>
      </c>
      <c r="P169" s="23">
        <f t="shared" si="106"/>
        <v>0</v>
      </c>
      <c r="Q169" s="224">
        <f t="shared" si="128"/>
        <v>40819242</v>
      </c>
      <c r="R169" s="27">
        <f t="shared" si="134"/>
        <v>40819242</v>
      </c>
      <c r="S169" s="227">
        <f t="shared" si="127"/>
        <v>0</v>
      </c>
      <c r="T169" s="208">
        <f t="shared" si="107"/>
        <v>40819242</v>
      </c>
      <c r="U169" s="222" t="e">
        <f t="shared" si="134"/>
        <v>#REF!</v>
      </c>
      <c r="V169" s="47" t="e">
        <f t="shared" si="111"/>
        <v>#REF!</v>
      </c>
    </row>
    <row r="170" spans="1:22" ht="135" hidden="1">
      <c r="A170" s="95" t="s">
        <v>422</v>
      </c>
      <c r="B170" s="300" t="s">
        <v>625</v>
      </c>
      <c r="C170" s="96" t="s">
        <v>583</v>
      </c>
      <c r="D170" s="97" t="s">
        <v>254</v>
      </c>
      <c r="E170" s="97" t="s">
        <v>244</v>
      </c>
      <c r="F170" s="97">
        <f>VLOOKUP(A170,'Pa aktivitātēm'!A49:F212,6,0)</f>
        <v>5</v>
      </c>
      <c r="G170" s="110">
        <f>'Pa aktivitātēm'!G113</f>
        <v>25675942</v>
      </c>
      <c r="H170" s="110">
        <f>'Pa aktivitātēm'!I113</f>
        <v>25675942</v>
      </c>
      <c r="I170" s="110">
        <f>'Pa aktivitātēm'!J113</f>
        <v>0</v>
      </c>
      <c r="J170" s="110">
        <f>'Pa aktivitātēm'!K113</f>
        <v>0</v>
      </c>
      <c r="K170" s="208">
        <f t="shared" si="109"/>
        <v>25675942</v>
      </c>
      <c r="L170" s="81">
        <f t="shared" si="132"/>
        <v>1</v>
      </c>
      <c r="M170" s="110">
        <f>'Pa aktivitātēm'!P113</f>
        <v>0</v>
      </c>
      <c r="N170" s="23">
        <f t="shared" si="133"/>
        <v>0</v>
      </c>
      <c r="O170" s="111">
        <f>'Pa aktivitātēm'!U113</f>
        <v>0</v>
      </c>
      <c r="P170" s="25">
        <f t="shared" si="106"/>
        <v>0</v>
      </c>
      <c r="Q170" s="224">
        <f t="shared" si="128"/>
        <v>25675942</v>
      </c>
      <c r="R170" s="226">
        <f>K170-O170</f>
        <v>25675942</v>
      </c>
      <c r="S170" s="227">
        <f t="shared" si="127"/>
        <v>0</v>
      </c>
      <c r="T170" s="208">
        <f t="shared" si="107"/>
        <v>25675942</v>
      </c>
      <c r="U170" s="220" t="e">
        <f>Akt_apakšakt_pēcuzraudzība!#REF!</f>
        <v>#REF!</v>
      </c>
      <c r="V170" s="47" t="e">
        <f>O170-U170</f>
        <v>#REF!</v>
      </c>
    </row>
    <row r="171" spans="1:22" ht="93.75" hidden="1">
      <c r="A171" s="95" t="s">
        <v>408</v>
      </c>
      <c r="B171" s="300"/>
      <c r="C171" s="96" t="s">
        <v>186</v>
      </c>
      <c r="D171" s="97" t="s">
        <v>254</v>
      </c>
      <c r="E171" s="97" t="s">
        <v>244</v>
      </c>
      <c r="F171" s="97">
        <f>VLOOKUP(A171,'Pa aktivitātēm'!A50:F212,6,0)</f>
        <v>5</v>
      </c>
      <c r="G171" s="110">
        <f>'Pa aktivitātēm'!G114</f>
        <v>3168083</v>
      </c>
      <c r="H171" s="110">
        <f>'Pa aktivitātēm'!I114</f>
        <v>3168083</v>
      </c>
      <c r="I171" s="110">
        <f>'Pa aktivitātēm'!J114</f>
        <v>0</v>
      </c>
      <c r="J171" s="110">
        <f>'Pa aktivitātēm'!K114</f>
        <v>0</v>
      </c>
      <c r="K171" s="208">
        <f t="shared" si="109"/>
        <v>3168083</v>
      </c>
      <c r="L171" s="81">
        <f t="shared" si="132"/>
        <v>1</v>
      </c>
      <c r="M171" s="110">
        <f>'Pa aktivitātēm'!P114</f>
        <v>0</v>
      </c>
      <c r="N171" s="23">
        <f t="shared" si="133"/>
        <v>0</v>
      </c>
      <c r="O171" s="111">
        <f>'Pa aktivitātēm'!U114</f>
        <v>0</v>
      </c>
      <c r="P171" s="25">
        <f t="shared" si="106"/>
        <v>0</v>
      </c>
      <c r="Q171" s="224">
        <f t="shared" si="128"/>
        <v>3168083</v>
      </c>
      <c r="R171" s="226">
        <f>K171-O171</f>
        <v>3168083</v>
      </c>
      <c r="S171" s="227">
        <f t="shared" si="127"/>
        <v>0</v>
      </c>
      <c r="T171" s="208">
        <f t="shared" si="107"/>
        <v>3168083</v>
      </c>
      <c r="U171" s="220" t="e">
        <f>Akt_apakšakt_pēcuzraudzība!#REF!</f>
        <v>#REF!</v>
      </c>
      <c r="V171" s="47">
        <v>0</v>
      </c>
    </row>
    <row r="172" spans="1:22" ht="168.75" hidden="1">
      <c r="A172" s="95" t="s">
        <v>543</v>
      </c>
      <c r="B172" s="300"/>
      <c r="C172" s="96" t="s">
        <v>544</v>
      </c>
      <c r="D172" s="97" t="s">
        <v>254</v>
      </c>
      <c r="E172" s="97" t="s">
        <v>244</v>
      </c>
      <c r="F172" s="97" t="e">
        <f>VLOOKUP(A172,'Pa aktivitātēm'!A51:F212,6,0)</f>
        <v>#N/A</v>
      </c>
      <c r="G172" s="110">
        <f>G173+G174</f>
        <v>11975217</v>
      </c>
      <c r="H172" s="110">
        <f t="shared" ref="H172:M172" si="135">H173+H174</f>
        <v>11975217</v>
      </c>
      <c r="I172" s="110">
        <f t="shared" si="135"/>
        <v>0</v>
      </c>
      <c r="J172" s="110">
        <f t="shared" si="135"/>
        <v>0</v>
      </c>
      <c r="K172" s="208">
        <f t="shared" si="109"/>
        <v>11975217</v>
      </c>
      <c r="L172" s="81">
        <f t="shared" si="132"/>
        <v>1</v>
      </c>
      <c r="M172" s="110">
        <f t="shared" si="135"/>
        <v>0</v>
      </c>
      <c r="N172" s="23">
        <f t="shared" si="133"/>
        <v>0</v>
      </c>
      <c r="O172" s="214">
        <f>O173+O174</f>
        <v>0</v>
      </c>
      <c r="P172" s="25">
        <f t="shared" si="106"/>
        <v>0</v>
      </c>
      <c r="Q172" s="224">
        <f t="shared" si="128"/>
        <v>11975217</v>
      </c>
      <c r="R172" s="226">
        <f>K172-O172</f>
        <v>11975217</v>
      </c>
      <c r="S172" s="227">
        <f t="shared" si="127"/>
        <v>0</v>
      </c>
      <c r="T172" s="208">
        <f t="shared" si="107"/>
        <v>11975217</v>
      </c>
      <c r="U172" s="220" t="e">
        <f>Akt_apakšakt_pēcuzraudzība!#REF!</f>
        <v>#REF!</v>
      </c>
      <c r="V172" s="47" t="e">
        <f t="shared" si="111"/>
        <v>#REF!</v>
      </c>
    </row>
    <row r="173" spans="1:22" ht="112.5" hidden="1">
      <c r="A173" s="95" t="s">
        <v>429</v>
      </c>
      <c r="B173" s="300" t="s">
        <v>625</v>
      </c>
      <c r="C173" s="96" t="s">
        <v>308</v>
      </c>
      <c r="D173" s="97" t="s">
        <v>254</v>
      </c>
      <c r="E173" s="97" t="s">
        <v>244</v>
      </c>
      <c r="F173" s="97">
        <f>VLOOKUP(A173,'Pa aktivitātēm'!A52:F212,6,0)</f>
        <v>5</v>
      </c>
      <c r="G173" s="110">
        <f>'Pa aktivitātēm'!G115</f>
        <v>8133181</v>
      </c>
      <c r="H173" s="110">
        <f>'Pa aktivitātēm'!I115</f>
        <v>8133181</v>
      </c>
      <c r="I173" s="110">
        <f>'Pa aktivitātēm'!J115</f>
        <v>0</v>
      </c>
      <c r="J173" s="110">
        <f>'Pa aktivitātēm'!K115</f>
        <v>0</v>
      </c>
      <c r="K173" s="208">
        <f t="shared" si="109"/>
        <v>8133181</v>
      </c>
      <c r="L173" s="81">
        <f t="shared" si="132"/>
        <v>1</v>
      </c>
      <c r="M173" s="110">
        <f>'Pa aktivitātēm'!P115</f>
        <v>0</v>
      </c>
      <c r="N173" s="23">
        <f t="shared" si="133"/>
        <v>0</v>
      </c>
      <c r="O173" s="111">
        <f>'Pa aktivitātēm'!U115</f>
        <v>0</v>
      </c>
      <c r="P173" s="25">
        <f t="shared" si="106"/>
        <v>0</v>
      </c>
      <c r="Q173" s="224">
        <f t="shared" si="128"/>
        <v>8133181</v>
      </c>
      <c r="R173" s="226">
        <f>K173-O173</f>
        <v>8133181</v>
      </c>
      <c r="S173" s="227">
        <f t="shared" si="127"/>
        <v>0</v>
      </c>
      <c r="T173" s="208">
        <f t="shared" si="107"/>
        <v>8133181</v>
      </c>
      <c r="U173" s="220" t="e">
        <f>Akt_apakšakt_pēcuzraudzība!#REF!</f>
        <v>#REF!</v>
      </c>
      <c r="V173" s="47" t="e">
        <f t="shared" si="111"/>
        <v>#REF!</v>
      </c>
    </row>
    <row r="174" spans="1:22" ht="168.75" hidden="1">
      <c r="A174" s="95" t="s">
        <v>388</v>
      </c>
      <c r="B174" s="300"/>
      <c r="C174" s="96" t="s">
        <v>187</v>
      </c>
      <c r="D174" s="97" t="s">
        <v>254</v>
      </c>
      <c r="E174" s="97" t="s">
        <v>244</v>
      </c>
      <c r="F174" s="97">
        <f>VLOOKUP(A174,'Pa aktivitātēm'!A53:F216,6,0)</f>
        <v>5</v>
      </c>
      <c r="G174" s="110">
        <f>'Pa aktivitātēm'!G116</f>
        <v>3842036</v>
      </c>
      <c r="H174" s="110">
        <f>'Pa aktivitātēm'!I116</f>
        <v>3842036</v>
      </c>
      <c r="I174" s="110">
        <f>'Pa aktivitātēm'!J116</f>
        <v>0</v>
      </c>
      <c r="J174" s="110">
        <f>'Pa aktivitātēm'!K116</f>
        <v>0</v>
      </c>
      <c r="K174" s="208">
        <f t="shared" si="109"/>
        <v>3842036</v>
      </c>
      <c r="L174" s="81">
        <f t="shared" si="132"/>
        <v>1</v>
      </c>
      <c r="M174" s="110">
        <f>'Pa aktivitātēm'!P116</f>
        <v>0</v>
      </c>
      <c r="N174" s="23">
        <f t="shared" si="133"/>
        <v>0</v>
      </c>
      <c r="O174" s="111">
        <f>'Pa aktivitātēm'!U116</f>
        <v>0</v>
      </c>
      <c r="P174" s="25">
        <f t="shared" si="106"/>
        <v>0</v>
      </c>
      <c r="Q174" s="224">
        <f t="shared" si="128"/>
        <v>3842036</v>
      </c>
      <c r="R174" s="226">
        <f>K174-O174</f>
        <v>3842036</v>
      </c>
      <c r="S174" s="227">
        <f t="shared" si="127"/>
        <v>0</v>
      </c>
      <c r="T174" s="208">
        <f t="shared" si="107"/>
        <v>3842036</v>
      </c>
      <c r="U174" s="220" t="e">
        <f>Akt_apakšakt_pēcuzraudzība!#REF!</f>
        <v>#REF!</v>
      </c>
      <c r="V174" s="47" t="e">
        <f>O174-U174</f>
        <v>#REF!</v>
      </c>
    </row>
    <row r="175" spans="1:22" ht="93.75" hidden="1">
      <c r="A175" s="98" t="s">
        <v>545</v>
      </c>
      <c r="B175" s="301"/>
      <c r="C175" s="99" t="s">
        <v>546</v>
      </c>
      <c r="D175" s="100" t="s">
        <v>29</v>
      </c>
      <c r="E175" s="100" t="s">
        <v>1</v>
      </c>
      <c r="F175" s="97" t="e">
        <f>VLOOKUP(A175,'Pa aktivitātēm'!A54:F217,6,0)</f>
        <v>#N/A</v>
      </c>
      <c r="G175" s="27">
        <f>G176+G182+G183+G184</f>
        <v>47119941</v>
      </c>
      <c r="H175" s="27">
        <f t="shared" ref="H175:M175" si="136">H176+H182+H183+H184</f>
        <v>47119941</v>
      </c>
      <c r="I175" s="27">
        <f t="shared" si="136"/>
        <v>13673303.658903478</v>
      </c>
      <c r="J175" s="27">
        <f t="shared" si="136"/>
        <v>13579818.135201279</v>
      </c>
      <c r="K175" s="208">
        <f t="shared" si="109"/>
        <v>60699759.135201275</v>
      </c>
      <c r="L175" s="101">
        <f t="shared" si="132"/>
        <v>1.2881968408067674</v>
      </c>
      <c r="M175" s="27">
        <f t="shared" si="136"/>
        <v>0</v>
      </c>
      <c r="N175" s="23">
        <f t="shared" si="133"/>
        <v>0</v>
      </c>
      <c r="O175" s="27">
        <f t="shared" ref="O175:U175" si="137">O176+O182+O183+O184</f>
        <v>0</v>
      </c>
      <c r="P175" s="23">
        <f t="shared" si="106"/>
        <v>0</v>
      </c>
      <c r="Q175" s="224">
        <f t="shared" si="128"/>
        <v>47119941</v>
      </c>
      <c r="R175" s="27">
        <f t="shared" si="137"/>
        <v>60699759.135201275</v>
      </c>
      <c r="S175" s="227">
        <f t="shared" si="127"/>
        <v>13579818.135201275</v>
      </c>
      <c r="T175" s="208">
        <f t="shared" si="107"/>
        <v>60699759.135201275</v>
      </c>
      <c r="U175" s="222" t="e">
        <f t="shared" si="137"/>
        <v>#REF!</v>
      </c>
      <c r="V175" s="47" t="e">
        <f t="shared" si="111"/>
        <v>#REF!</v>
      </c>
    </row>
    <row r="176" spans="1:22" ht="131.25" hidden="1">
      <c r="A176" s="95" t="s">
        <v>547</v>
      </c>
      <c r="B176" s="300"/>
      <c r="C176" s="96" t="s">
        <v>548</v>
      </c>
      <c r="D176" s="97" t="s">
        <v>254</v>
      </c>
      <c r="E176" s="97" t="s">
        <v>245</v>
      </c>
      <c r="F176" s="97" t="e">
        <f>VLOOKUP(A176,'Pa aktivitātēm'!A55:F218,6,0)</f>
        <v>#N/A</v>
      </c>
      <c r="G176" s="48">
        <f>G177+G178+G179+G180+G181</f>
        <v>11588545</v>
      </c>
      <c r="H176" s="48">
        <f t="shared" ref="H176:M176" si="138">H177+H178+H179+H180+H181</f>
        <v>11588545</v>
      </c>
      <c r="I176" s="48">
        <f t="shared" si="138"/>
        <v>623230.65890347806</v>
      </c>
      <c r="J176" s="48">
        <f t="shared" si="138"/>
        <v>529745.13520127942</v>
      </c>
      <c r="K176" s="208">
        <f t="shared" si="109"/>
        <v>12118290.135201279</v>
      </c>
      <c r="L176" s="81">
        <f t="shared" si="132"/>
        <v>1.0457128254842414</v>
      </c>
      <c r="M176" s="48">
        <f t="shared" si="138"/>
        <v>0</v>
      </c>
      <c r="N176" s="23">
        <f t="shared" si="133"/>
        <v>0</v>
      </c>
      <c r="O176" s="214">
        <f>O177+O178+O179+O180+O181</f>
        <v>0</v>
      </c>
      <c r="P176" s="25">
        <f t="shared" si="106"/>
        <v>0</v>
      </c>
      <c r="Q176" s="224">
        <f t="shared" si="128"/>
        <v>11588545</v>
      </c>
      <c r="R176" s="226">
        <f t="shared" ref="R176:R184" si="139">K176-O176</f>
        <v>12118290.135201279</v>
      </c>
      <c r="S176" s="227">
        <f t="shared" si="127"/>
        <v>529745.13520127907</v>
      </c>
      <c r="T176" s="208">
        <f t="shared" si="107"/>
        <v>12118290.135201279</v>
      </c>
      <c r="U176" s="220" t="e">
        <f>Akt_apakšakt_pēcuzraudzība!#REF!</f>
        <v>#REF!</v>
      </c>
      <c r="V176" s="47" t="e">
        <f t="shared" si="111"/>
        <v>#REF!</v>
      </c>
    </row>
    <row r="177" spans="1:22" ht="187.5" hidden="1">
      <c r="A177" s="95" t="s">
        <v>409</v>
      </c>
      <c r="B177" s="300"/>
      <c r="C177" s="96" t="s">
        <v>188</v>
      </c>
      <c r="D177" s="97" t="s">
        <v>254</v>
      </c>
      <c r="E177" s="97" t="s">
        <v>245</v>
      </c>
      <c r="F177" s="97">
        <f>VLOOKUP(A177,'Pa aktivitātēm'!A56:F219,6,0)</f>
        <v>5</v>
      </c>
      <c r="G177" s="110">
        <f>'Pa aktivitātēm'!G117</f>
        <v>636408</v>
      </c>
      <c r="H177" s="110">
        <f>'Pa aktivitātēm'!I117</f>
        <v>636408</v>
      </c>
      <c r="I177" s="110">
        <f>'Pa aktivitātēm'!J117</f>
        <v>0</v>
      </c>
      <c r="J177" s="110">
        <f>'Pa aktivitātēm'!K117</f>
        <v>0</v>
      </c>
      <c r="K177" s="208">
        <f t="shared" si="109"/>
        <v>636408</v>
      </c>
      <c r="L177" s="81">
        <f t="shared" si="132"/>
        <v>1</v>
      </c>
      <c r="M177" s="110">
        <f>'Pa aktivitātēm'!P117</f>
        <v>0</v>
      </c>
      <c r="N177" s="23">
        <f t="shared" si="133"/>
        <v>0</v>
      </c>
      <c r="O177" s="111">
        <f>'Pa aktivitātēm'!U117</f>
        <v>0</v>
      </c>
      <c r="P177" s="25">
        <f t="shared" si="106"/>
        <v>0</v>
      </c>
      <c r="Q177" s="224">
        <f t="shared" si="128"/>
        <v>636408</v>
      </c>
      <c r="R177" s="226">
        <f t="shared" si="139"/>
        <v>636408</v>
      </c>
      <c r="S177" s="227">
        <f t="shared" si="127"/>
        <v>0</v>
      </c>
      <c r="T177" s="208">
        <f t="shared" si="107"/>
        <v>636408</v>
      </c>
      <c r="U177" s="220" t="e">
        <f>Akt_apakšakt_pēcuzraudzība!#REF!</f>
        <v>#REF!</v>
      </c>
      <c r="V177" s="47" t="e">
        <f t="shared" si="111"/>
        <v>#REF!</v>
      </c>
    </row>
    <row r="178" spans="1:22" ht="131.25" hidden="1">
      <c r="A178" s="95" t="s">
        <v>48</v>
      </c>
      <c r="B178" s="300"/>
      <c r="C178" s="96" t="s">
        <v>189</v>
      </c>
      <c r="D178" s="97" t="s">
        <v>29</v>
      </c>
      <c r="E178" s="97" t="s">
        <v>245</v>
      </c>
      <c r="F178" s="97">
        <f>VLOOKUP(A178,'Pa aktivitātēm'!A57:F220,6,0)</f>
        <v>5</v>
      </c>
      <c r="G178" s="110">
        <f>'Pa aktivitātēm'!G118</f>
        <v>3054313</v>
      </c>
      <c r="H178" s="110">
        <f>'Pa aktivitātēm'!I118</f>
        <v>3054313</v>
      </c>
      <c r="I178" s="110">
        <f>'Pa aktivitātēm'!J118</f>
        <v>0</v>
      </c>
      <c r="J178" s="110">
        <f>'Pa aktivitātēm'!K118</f>
        <v>0</v>
      </c>
      <c r="K178" s="208">
        <f t="shared" si="109"/>
        <v>3054313</v>
      </c>
      <c r="L178" s="81">
        <f t="shared" si="132"/>
        <v>1</v>
      </c>
      <c r="M178" s="110">
        <f>'Pa aktivitātēm'!P118</f>
        <v>0</v>
      </c>
      <c r="N178" s="23">
        <f t="shared" si="133"/>
        <v>0</v>
      </c>
      <c r="O178" s="111">
        <f>'Pa aktivitātēm'!U118</f>
        <v>0</v>
      </c>
      <c r="P178" s="25">
        <f t="shared" si="106"/>
        <v>0</v>
      </c>
      <c r="Q178" s="224">
        <f t="shared" si="128"/>
        <v>3054313</v>
      </c>
      <c r="R178" s="226">
        <f t="shared" si="139"/>
        <v>3054313</v>
      </c>
      <c r="S178" s="227">
        <f t="shared" si="127"/>
        <v>0</v>
      </c>
      <c r="T178" s="208">
        <f t="shared" si="107"/>
        <v>3054313</v>
      </c>
      <c r="U178" s="220" t="e">
        <f>Akt_apakšakt_pēcuzraudzība!#REF!</f>
        <v>#REF!</v>
      </c>
      <c r="V178" s="47" t="e">
        <f t="shared" si="111"/>
        <v>#REF!</v>
      </c>
    </row>
    <row r="179" spans="1:22" ht="187.5" hidden="1">
      <c r="A179" s="95" t="s">
        <v>49</v>
      </c>
      <c r="B179" s="300"/>
      <c r="C179" s="96" t="s">
        <v>190</v>
      </c>
      <c r="D179" s="97" t="s">
        <v>254</v>
      </c>
      <c r="E179" s="97" t="s">
        <v>245</v>
      </c>
      <c r="F179" s="97">
        <f>VLOOKUP(A179,'Pa aktivitātēm'!A58:F221,6,0)</f>
        <v>5</v>
      </c>
      <c r="G179" s="110">
        <f>'Pa aktivitātēm'!G119</f>
        <v>738777</v>
      </c>
      <c r="H179" s="110">
        <f>'Pa aktivitātēm'!I119</f>
        <v>738777</v>
      </c>
      <c r="I179" s="110">
        <f>'Pa aktivitātēm'!J119</f>
        <v>0</v>
      </c>
      <c r="J179" s="110">
        <f>'Pa aktivitātēm'!K119</f>
        <v>0</v>
      </c>
      <c r="K179" s="208">
        <f t="shared" si="109"/>
        <v>738777</v>
      </c>
      <c r="L179" s="81">
        <f t="shared" si="132"/>
        <v>1</v>
      </c>
      <c r="M179" s="110">
        <f>'Pa aktivitātēm'!P119</f>
        <v>0</v>
      </c>
      <c r="N179" s="23">
        <f t="shared" si="133"/>
        <v>0</v>
      </c>
      <c r="O179" s="111">
        <f>'Pa aktivitātēm'!U119</f>
        <v>0</v>
      </c>
      <c r="P179" s="25">
        <f t="shared" si="106"/>
        <v>0</v>
      </c>
      <c r="Q179" s="224">
        <f t="shared" si="128"/>
        <v>738777</v>
      </c>
      <c r="R179" s="226">
        <f t="shared" si="139"/>
        <v>738777</v>
      </c>
      <c r="S179" s="227">
        <f t="shared" si="127"/>
        <v>0</v>
      </c>
      <c r="T179" s="208">
        <f t="shared" si="107"/>
        <v>738777</v>
      </c>
      <c r="U179" s="220" t="e">
        <f>Akt_apakšakt_pēcuzraudzība!#REF!</f>
        <v>#REF!</v>
      </c>
      <c r="V179" s="47" t="e">
        <f t="shared" si="111"/>
        <v>#REF!</v>
      </c>
    </row>
    <row r="180" spans="1:22" ht="93.75" hidden="1">
      <c r="A180" s="95" t="s">
        <v>50</v>
      </c>
      <c r="B180" s="300"/>
      <c r="C180" s="96" t="s">
        <v>191</v>
      </c>
      <c r="D180" s="97" t="s">
        <v>254</v>
      </c>
      <c r="E180" s="97" t="s">
        <v>245</v>
      </c>
      <c r="F180" s="97" t="e">
        <f>VLOOKUP(A180,'Pa aktivitātēm'!A59:F222,6,0)</f>
        <v>#N/A</v>
      </c>
      <c r="G180" s="110">
        <f>'Pa aktivitātēm'!G120</f>
        <v>0</v>
      </c>
      <c r="H180" s="110">
        <f>'Pa aktivitātēm'!I120</f>
        <v>0</v>
      </c>
      <c r="I180" s="110">
        <f>'Pa aktivitātēm'!J120</f>
        <v>0</v>
      </c>
      <c r="J180" s="110">
        <f>'Pa aktivitātēm'!K120</f>
        <v>0</v>
      </c>
      <c r="K180" s="208">
        <f t="shared" si="109"/>
        <v>0</v>
      </c>
      <c r="L180" s="81">
        <v>0</v>
      </c>
      <c r="M180" s="110">
        <f>'Pa aktivitātēm'!P120</f>
        <v>0</v>
      </c>
      <c r="N180" s="23">
        <v>0</v>
      </c>
      <c r="O180" s="111">
        <f>'Pa aktivitātēm'!U120</f>
        <v>0</v>
      </c>
      <c r="P180" s="28">
        <f t="shared" si="106"/>
        <v>0</v>
      </c>
      <c r="Q180" s="224">
        <f t="shared" si="128"/>
        <v>0</v>
      </c>
      <c r="R180" s="226">
        <f t="shared" si="139"/>
        <v>0</v>
      </c>
      <c r="S180" s="227">
        <f t="shared" si="127"/>
        <v>0</v>
      </c>
      <c r="T180" s="208">
        <f t="shared" si="107"/>
        <v>0</v>
      </c>
      <c r="U180" s="220" t="e">
        <f>Akt_apakšakt_pēcuzraudzība!#REF!</f>
        <v>#REF!</v>
      </c>
      <c r="V180" s="47" t="e">
        <f t="shared" si="111"/>
        <v>#REF!</v>
      </c>
    </row>
    <row r="181" spans="1:22" ht="168.75" hidden="1">
      <c r="A181" s="95" t="s">
        <v>470</v>
      </c>
      <c r="B181" s="300"/>
      <c r="C181" s="96" t="s">
        <v>192</v>
      </c>
      <c r="D181" s="97" t="s">
        <v>29</v>
      </c>
      <c r="E181" s="97" t="s">
        <v>245</v>
      </c>
      <c r="F181" s="97">
        <f>VLOOKUP(A181,'Pa aktivitātēm'!A60:F223,6,0)</f>
        <v>5</v>
      </c>
      <c r="G181" s="110">
        <f>'Pa aktivitātēm'!G121</f>
        <v>7159047</v>
      </c>
      <c r="H181" s="110">
        <f>'Pa aktivitātēm'!I121</f>
        <v>7159047</v>
      </c>
      <c r="I181" s="110">
        <f>'Pa aktivitātēm'!J121</f>
        <v>623230.65890347806</v>
      </c>
      <c r="J181" s="110">
        <f>'Pa aktivitātēm'!K121</f>
        <v>529745.13520127942</v>
      </c>
      <c r="K181" s="208">
        <f t="shared" si="109"/>
        <v>7688792.1352012791</v>
      </c>
      <c r="L181" s="81">
        <f t="shared" ref="L181:L207" si="140">K181/H181</f>
        <v>1.0739965997151966</v>
      </c>
      <c r="M181" s="110">
        <f>'Pa aktivitātēm'!P121</f>
        <v>0</v>
      </c>
      <c r="N181" s="23">
        <f t="shared" ref="N181:N207" si="141">M181/H181</f>
        <v>0</v>
      </c>
      <c r="O181" s="111">
        <f>'Pa aktivitātēm'!U121</f>
        <v>0</v>
      </c>
      <c r="P181" s="25">
        <f t="shared" si="106"/>
        <v>0</v>
      </c>
      <c r="Q181" s="224">
        <f t="shared" si="128"/>
        <v>7159047</v>
      </c>
      <c r="R181" s="226">
        <f t="shared" si="139"/>
        <v>7688792.1352012791</v>
      </c>
      <c r="S181" s="227">
        <f t="shared" si="127"/>
        <v>529745.13520127907</v>
      </c>
      <c r="T181" s="208">
        <f t="shared" si="107"/>
        <v>7688792.1352012791</v>
      </c>
      <c r="U181" s="220" t="e">
        <f>Akt_apakšakt_pēcuzraudzība!#REF!</f>
        <v>#REF!</v>
      </c>
      <c r="V181" s="47" t="e">
        <f t="shared" si="111"/>
        <v>#REF!</v>
      </c>
    </row>
    <row r="182" spans="1:22" ht="93.75" hidden="1">
      <c r="A182" s="95" t="s">
        <v>391</v>
      </c>
      <c r="B182" s="300"/>
      <c r="C182" s="96" t="s">
        <v>193</v>
      </c>
      <c r="D182" s="97" t="s">
        <v>254</v>
      </c>
      <c r="E182" s="97" t="s">
        <v>245</v>
      </c>
      <c r="F182" s="97">
        <f>VLOOKUP(A182,'Pa aktivitātēm'!A61:F224,6,0)</f>
        <v>5</v>
      </c>
      <c r="G182" s="110">
        <f>'Pa aktivitātēm'!G122</f>
        <v>2950405</v>
      </c>
      <c r="H182" s="110">
        <f>'Pa aktivitātēm'!I122</f>
        <v>2950405</v>
      </c>
      <c r="I182" s="110">
        <f>'Pa aktivitātēm'!J122</f>
        <v>0</v>
      </c>
      <c r="J182" s="110">
        <f>'Pa aktivitātēm'!K122</f>
        <v>0</v>
      </c>
      <c r="K182" s="208">
        <f t="shared" si="109"/>
        <v>2950405</v>
      </c>
      <c r="L182" s="81">
        <f t="shared" si="140"/>
        <v>1</v>
      </c>
      <c r="M182" s="110">
        <f>'Pa aktivitātēm'!P122</f>
        <v>0</v>
      </c>
      <c r="N182" s="23">
        <f t="shared" si="141"/>
        <v>0</v>
      </c>
      <c r="O182" s="111">
        <f>'Pa aktivitātēm'!U122</f>
        <v>0</v>
      </c>
      <c r="P182" s="25">
        <f t="shared" si="106"/>
        <v>0</v>
      </c>
      <c r="Q182" s="224">
        <f t="shared" si="128"/>
        <v>2950405</v>
      </c>
      <c r="R182" s="226">
        <f t="shared" si="139"/>
        <v>2950405</v>
      </c>
      <c r="S182" s="227">
        <f t="shared" si="127"/>
        <v>0</v>
      </c>
      <c r="T182" s="208">
        <f t="shared" si="107"/>
        <v>2950405</v>
      </c>
      <c r="U182" s="220" t="e">
        <f>Akt_apakšakt_pēcuzraudzība!#REF!</f>
        <v>#REF!</v>
      </c>
      <c r="V182" s="47" t="e">
        <f t="shared" si="111"/>
        <v>#REF!</v>
      </c>
    </row>
    <row r="183" spans="1:22" ht="150" hidden="1">
      <c r="A183" s="95" t="s">
        <v>360</v>
      </c>
      <c r="B183" s="300"/>
      <c r="C183" s="96" t="s">
        <v>309</v>
      </c>
      <c r="D183" s="97" t="s">
        <v>254</v>
      </c>
      <c r="E183" s="97" t="s">
        <v>295</v>
      </c>
      <c r="F183" s="97">
        <f>VLOOKUP(A183,'Pa aktivitātēm'!A62:F225,6,0)</f>
        <v>5</v>
      </c>
      <c r="G183" s="110">
        <f>'Pa aktivitātēm'!G123</f>
        <v>30013958</v>
      </c>
      <c r="H183" s="110">
        <f>'Pa aktivitātēm'!I123</f>
        <v>30013958</v>
      </c>
      <c r="I183" s="110">
        <f>'Pa aktivitātēm'!J123</f>
        <v>13050073</v>
      </c>
      <c r="J183" s="110">
        <f>'Pa aktivitātēm'!K123</f>
        <v>13050073</v>
      </c>
      <c r="K183" s="208">
        <f t="shared" si="109"/>
        <v>43064031</v>
      </c>
      <c r="L183" s="81">
        <f t="shared" si="140"/>
        <v>1.434800135323705</v>
      </c>
      <c r="M183" s="110">
        <f>'Pa aktivitātēm'!P123</f>
        <v>0</v>
      </c>
      <c r="N183" s="23">
        <f t="shared" si="141"/>
        <v>0</v>
      </c>
      <c r="O183" s="111">
        <f>'Pa aktivitātēm'!U123</f>
        <v>0</v>
      </c>
      <c r="P183" s="25">
        <f t="shared" si="106"/>
        <v>0</v>
      </c>
      <c r="Q183" s="224">
        <v>0</v>
      </c>
      <c r="R183" s="226">
        <f t="shared" si="139"/>
        <v>43064031</v>
      </c>
      <c r="S183" s="227">
        <f t="shared" si="127"/>
        <v>43064031</v>
      </c>
      <c r="T183" s="208">
        <f t="shared" si="107"/>
        <v>43064031</v>
      </c>
      <c r="U183" s="220" t="e">
        <f>Akt_apakšakt_pēcuzraudzība!#REF!</f>
        <v>#REF!</v>
      </c>
      <c r="V183" s="47" t="e">
        <f t="shared" si="111"/>
        <v>#REF!</v>
      </c>
    </row>
    <row r="184" spans="1:22" ht="93.75" hidden="1">
      <c r="A184" s="95" t="s">
        <v>430</v>
      </c>
      <c r="B184" s="300"/>
      <c r="C184" s="96" t="s">
        <v>194</v>
      </c>
      <c r="D184" s="97" t="s">
        <v>254</v>
      </c>
      <c r="E184" s="97" t="s">
        <v>295</v>
      </c>
      <c r="F184" s="97">
        <f>VLOOKUP(A184,'Pa aktivitātēm'!A63:F226,6,0)</f>
        <v>5</v>
      </c>
      <c r="G184" s="110">
        <f>'Pa aktivitātēm'!G124</f>
        <v>2567033</v>
      </c>
      <c r="H184" s="110">
        <f>'Pa aktivitātēm'!I124</f>
        <v>2567033</v>
      </c>
      <c r="I184" s="110">
        <f>'Pa aktivitātēm'!J124</f>
        <v>0</v>
      </c>
      <c r="J184" s="110">
        <f>'Pa aktivitātēm'!K124</f>
        <v>0</v>
      </c>
      <c r="K184" s="208">
        <f t="shared" si="109"/>
        <v>2567033</v>
      </c>
      <c r="L184" s="81">
        <f t="shared" si="140"/>
        <v>1</v>
      </c>
      <c r="M184" s="110">
        <f>'Pa aktivitātēm'!P124</f>
        <v>0</v>
      </c>
      <c r="N184" s="23">
        <f t="shared" si="141"/>
        <v>0</v>
      </c>
      <c r="O184" s="111">
        <f>'Pa aktivitātēm'!U124</f>
        <v>0</v>
      </c>
      <c r="P184" s="25">
        <f t="shared" si="106"/>
        <v>0</v>
      </c>
      <c r="Q184" s="224">
        <f t="shared" si="128"/>
        <v>2567033</v>
      </c>
      <c r="R184" s="226">
        <f t="shared" si="139"/>
        <v>2567033</v>
      </c>
      <c r="S184" s="227">
        <f t="shared" si="127"/>
        <v>0</v>
      </c>
      <c r="T184" s="208">
        <f t="shared" si="107"/>
        <v>2567033</v>
      </c>
      <c r="U184" s="220" t="e">
        <f>Akt_apakšakt_pēcuzraudzība!#REF!</f>
        <v>#REF!</v>
      </c>
      <c r="V184" s="47">
        <v>0</v>
      </c>
    </row>
    <row r="185" spans="1:22" ht="56.25" hidden="1">
      <c r="A185" s="98" t="s">
        <v>51</v>
      </c>
      <c r="B185" s="301"/>
      <c r="C185" s="99" t="s">
        <v>195</v>
      </c>
      <c r="D185" s="100" t="s">
        <v>254</v>
      </c>
      <c r="E185" s="100" t="s">
        <v>247</v>
      </c>
      <c r="F185" s="97" t="e">
        <f>VLOOKUP(A185,'Pa aktivitātēm'!A64:F227,6,0)</f>
        <v>#N/A</v>
      </c>
      <c r="G185" s="27">
        <f>G186+G189+G190</f>
        <v>207051507</v>
      </c>
      <c r="H185" s="27">
        <f t="shared" ref="H185:M185" si="142">H186+H189+H190</f>
        <v>207051507</v>
      </c>
      <c r="I185" s="27">
        <f t="shared" si="142"/>
        <v>15082441.192708068</v>
      </c>
      <c r="J185" s="27">
        <f t="shared" si="142"/>
        <v>13455045.788014866</v>
      </c>
      <c r="K185" s="208">
        <f t="shared" si="109"/>
        <v>220506552.78801486</v>
      </c>
      <c r="L185" s="101">
        <f t="shared" si="140"/>
        <v>1.0649840514708973</v>
      </c>
      <c r="M185" s="27">
        <f t="shared" si="142"/>
        <v>0</v>
      </c>
      <c r="N185" s="23">
        <f t="shared" si="141"/>
        <v>0</v>
      </c>
      <c r="O185" s="27">
        <f t="shared" ref="O185:U185" si="143">O186+O189+O190</f>
        <v>0</v>
      </c>
      <c r="P185" s="23">
        <f t="shared" si="106"/>
        <v>0</v>
      </c>
      <c r="Q185" s="224">
        <f t="shared" si="128"/>
        <v>207051507</v>
      </c>
      <c r="R185" s="27">
        <f t="shared" si="143"/>
        <v>220506552.78801486</v>
      </c>
      <c r="S185" s="227">
        <f t="shared" si="127"/>
        <v>13455045.788014859</v>
      </c>
      <c r="T185" s="208">
        <f t="shared" si="107"/>
        <v>220506552.78801486</v>
      </c>
      <c r="U185" s="222" t="e">
        <f t="shared" si="143"/>
        <v>#REF!</v>
      </c>
      <c r="V185" s="47" t="e">
        <f t="shared" si="111"/>
        <v>#REF!</v>
      </c>
    </row>
    <row r="186" spans="1:22" ht="56.25" hidden="1">
      <c r="A186" s="95" t="s">
        <v>549</v>
      </c>
      <c r="B186" s="300"/>
      <c r="C186" s="96" t="s">
        <v>550</v>
      </c>
      <c r="D186" s="97" t="s">
        <v>254</v>
      </c>
      <c r="E186" s="97" t="s">
        <v>247</v>
      </c>
      <c r="F186" s="97" t="e">
        <f>VLOOKUP(A186,'Pa aktivitātēm'!A65:F228,6,0)</f>
        <v>#N/A</v>
      </c>
      <c r="G186" s="48">
        <f>G187+G188</f>
        <v>10632573</v>
      </c>
      <c r="H186" s="48">
        <f t="shared" ref="H186:M186" si="144">H187+H188</f>
        <v>10632573</v>
      </c>
      <c r="I186" s="48">
        <f t="shared" si="144"/>
        <v>0</v>
      </c>
      <c r="J186" s="48">
        <f t="shared" si="144"/>
        <v>0</v>
      </c>
      <c r="K186" s="208">
        <f t="shared" si="109"/>
        <v>10632573</v>
      </c>
      <c r="L186" s="81">
        <f t="shared" si="140"/>
        <v>1</v>
      </c>
      <c r="M186" s="48">
        <f t="shared" si="144"/>
        <v>0</v>
      </c>
      <c r="N186" s="23">
        <f t="shared" si="141"/>
        <v>0</v>
      </c>
      <c r="O186" s="214">
        <f>O187+O188</f>
        <v>0</v>
      </c>
      <c r="P186" s="25">
        <f t="shared" si="106"/>
        <v>0</v>
      </c>
      <c r="Q186" s="224">
        <f t="shared" si="128"/>
        <v>10632573</v>
      </c>
      <c r="R186" s="226">
        <f t="shared" ref="R186:R192" si="145">K186-O186</f>
        <v>10632573</v>
      </c>
      <c r="S186" s="227">
        <f t="shared" si="127"/>
        <v>0</v>
      </c>
      <c r="T186" s="208">
        <f t="shared" si="107"/>
        <v>10632573</v>
      </c>
      <c r="U186" s="220" t="e">
        <f>Akt_apakšakt_pēcuzraudzība!#REF!</f>
        <v>#REF!</v>
      </c>
      <c r="V186" s="47" t="e">
        <f t="shared" si="111"/>
        <v>#REF!</v>
      </c>
    </row>
    <row r="187" spans="1:22" ht="56.25" hidden="1">
      <c r="A187" s="95" t="s">
        <v>482</v>
      </c>
      <c r="B187" s="300"/>
      <c r="C187" s="96" t="s">
        <v>196</v>
      </c>
      <c r="D187" s="97" t="s">
        <v>254</v>
      </c>
      <c r="E187" s="97" t="s">
        <v>247</v>
      </c>
      <c r="F187" s="97">
        <f>VLOOKUP(A187,'Pa aktivitātēm'!A66:F229,6,0)</f>
        <v>5</v>
      </c>
      <c r="G187" s="110">
        <f>'Pa aktivitātēm'!G125</f>
        <v>5055321</v>
      </c>
      <c r="H187" s="110">
        <f>'Pa aktivitātēm'!I125</f>
        <v>5055321</v>
      </c>
      <c r="I187" s="110">
        <f>'Pa aktivitātēm'!J125</f>
        <v>0</v>
      </c>
      <c r="J187" s="110">
        <f>'Pa aktivitātēm'!K125</f>
        <v>0</v>
      </c>
      <c r="K187" s="208">
        <f t="shared" si="109"/>
        <v>5055321</v>
      </c>
      <c r="L187" s="81">
        <f t="shared" si="140"/>
        <v>1</v>
      </c>
      <c r="M187" s="110">
        <f>'Pa aktivitātēm'!P125</f>
        <v>0</v>
      </c>
      <c r="N187" s="23">
        <f t="shared" si="141"/>
        <v>0</v>
      </c>
      <c r="O187" s="111">
        <f>'Pa aktivitātēm'!U125</f>
        <v>0</v>
      </c>
      <c r="P187" s="25">
        <f t="shared" si="106"/>
        <v>0</v>
      </c>
      <c r="Q187" s="224">
        <f t="shared" si="128"/>
        <v>5055321</v>
      </c>
      <c r="R187" s="226">
        <f t="shared" si="145"/>
        <v>5055321</v>
      </c>
      <c r="S187" s="227">
        <f t="shared" si="127"/>
        <v>0</v>
      </c>
      <c r="T187" s="208">
        <f t="shared" si="107"/>
        <v>5055321</v>
      </c>
      <c r="U187" s="220" t="e">
        <f>Akt_apakšakt_pēcuzraudzība!#REF!</f>
        <v>#REF!</v>
      </c>
      <c r="V187" s="47" t="e">
        <f t="shared" si="111"/>
        <v>#REF!</v>
      </c>
    </row>
    <row r="188" spans="1:22" ht="56.25" hidden="1">
      <c r="A188" s="95" t="s">
        <v>401</v>
      </c>
      <c r="B188" s="300" t="s">
        <v>441</v>
      </c>
      <c r="C188" s="96" t="s">
        <v>197</v>
      </c>
      <c r="D188" s="97" t="s">
        <v>254</v>
      </c>
      <c r="E188" s="97" t="s">
        <v>247</v>
      </c>
      <c r="F188" s="97">
        <f>VLOOKUP(A188,'Pa aktivitātēm'!A67:F230,6,0)</f>
        <v>5</v>
      </c>
      <c r="G188" s="110">
        <f>'Pa aktivitātēm'!G126</f>
        <v>5577252</v>
      </c>
      <c r="H188" s="110">
        <f>'Pa aktivitātēm'!I126</f>
        <v>5577252</v>
      </c>
      <c r="I188" s="110">
        <f>'Pa aktivitātēm'!J126</f>
        <v>0</v>
      </c>
      <c r="J188" s="110">
        <f>'Pa aktivitātēm'!K126</f>
        <v>0</v>
      </c>
      <c r="K188" s="208">
        <f t="shared" si="109"/>
        <v>5577252</v>
      </c>
      <c r="L188" s="81">
        <f t="shared" si="140"/>
        <v>1</v>
      </c>
      <c r="M188" s="110">
        <f>'Pa aktivitātēm'!P126</f>
        <v>0</v>
      </c>
      <c r="N188" s="23">
        <f t="shared" si="141"/>
        <v>0</v>
      </c>
      <c r="O188" s="111">
        <f>'Pa aktivitātēm'!U126</f>
        <v>0</v>
      </c>
      <c r="P188" s="25">
        <f t="shared" si="106"/>
        <v>0</v>
      </c>
      <c r="Q188" s="224">
        <f t="shared" si="128"/>
        <v>5577252</v>
      </c>
      <c r="R188" s="226">
        <f t="shared" si="145"/>
        <v>5577252</v>
      </c>
      <c r="S188" s="227">
        <f t="shared" si="127"/>
        <v>0</v>
      </c>
      <c r="T188" s="208">
        <f t="shared" si="107"/>
        <v>5577252</v>
      </c>
      <c r="U188" s="220" t="e">
        <f>Akt_apakšakt_pēcuzraudzība!#REF!</f>
        <v>#REF!</v>
      </c>
      <c r="V188" s="47" t="e">
        <f t="shared" si="111"/>
        <v>#REF!</v>
      </c>
    </row>
    <row r="189" spans="1:22" ht="56.25" hidden="1">
      <c r="A189" s="95" t="s">
        <v>325</v>
      </c>
      <c r="B189" s="300"/>
      <c r="C189" s="96" t="s">
        <v>198</v>
      </c>
      <c r="D189" s="97" t="s">
        <v>254</v>
      </c>
      <c r="E189" s="97" t="s">
        <v>247</v>
      </c>
      <c r="F189" s="97">
        <f>VLOOKUP(A189,'Pa aktivitātēm'!A68:F231,6,0)</f>
        <v>5</v>
      </c>
      <c r="G189" s="110">
        <f>'Pa aktivitātēm'!G127</f>
        <v>13555194</v>
      </c>
      <c r="H189" s="110">
        <f>'Pa aktivitātēm'!I127</f>
        <v>13555194</v>
      </c>
      <c r="I189" s="110">
        <f>'Pa aktivitātēm'!J127</f>
        <v>15082441.192708068</v>
      </c>
      <c r="J189" s="110">
        <f>'Pa aktivitātēm'!K127</f>
        <v>13455045.788014866</v>
      </c>
      <c r="K189" s="208">
        <f t="shared" si="109"/>
        <v>27010239.788014866</v>
      </c>
      <c r="L189" s="81">
        <f t="shared" si="140"/>
        <v>1.9926118200901342</v>
      </c>
      <c r="M189" s="110">
        <f>'Pa aktivitātēm'!P127</f>
        <v>0</v>
      </c>
      <c r="N189" s="23">
        <f t="shared" si="141"/>
        <v>0</v>
      </c>
      <c r="O189" s="111">
        <f>'Pa aktivitātēm'!U127</f>
        <v>0</v>
      </c>
      <c r="P189" s="25">
        <f t="shared" si="106"/>
        <v>0</v>
      </c>
      <c r="Q189" s="224">
        <v>0</v>
      </c>
      <c r="R189" s="226">
        <f t="shared" si="145"/>
        <v>27010239.788014866</v>
      </c>
      <c r="S189" s="227">
        <f t="shared" si="127"/>
        <v>27010239.788014866</v>
      </c>
      <c r="T189" s="208">
        <f t="shared" si="107"/>
        <v>27010239.788014866</v>
      </c>
      <c r="U189" s="220" t="e">
        <f>Akt_apakšakt_pēcuzraudzība!#REF!</f>
        <v>#REF!</v>
      </c>
      <c r="V189" s="47" t="e">
        <f t="shared" si="111"/>
        <v>#REF!</v>
      </c>
    </row>
    <row r="190" spans="1:22" ht="75" hidden="1">
      <c r="A190" s="95" t="s">
        <v>551</v>
      </c>
      <c r="B190" s="300"/>
      <c r="C190" s="96" t="s">
        <v>552</v>
      </c>
      <c r="D190" s="97" t="s">
        <v>254</v>
      </c>
      <c r="E190" s="97" t="s">
        <v>247</v>
      </c>
      <c r="F190" s="97" t="e">
        <f>VLOOKUP(A190,'Pa aktivitātēm'!A69:F232,6,0)</f>
        <v>#N/A</v>
      </c>
      <c r="G190" s="48">
        <f>G191+G192</f>
        <v>182863740</v>
      </c>
      <c r="H190" s="48">
        <f t="shared" ref="H190:M190" si="146">H191+H192</f>
        <v>182863740</v>
      </c>
      <c r="I190" s="48">
        <f t="shared" si="146"/>
        <v>0</v>
      </c>
      <c r="J190" s="48">
        <f t="shared" si="146"/>
        <v>0</v>
      </c>
      <c r="K190" s="208">
        <f t="shared" si="109"/>
        <v>182863740</v>
      </c>
      <c r="L190" s="81">
        <f t="shared" si="140"/>
        <v>1</v>
      </c>
      <c r="M190" s="48">
        <f t="shared" si="146"/>
        <v>0</v>
      </c>
      <c r="N190" s="23">
        <f t="shared" si="141"/>
        <v>0</v>
      </c>
      <c r="O190" s="214">
        <f>O191+O192</f>
        <v>0</v>
      </c>
      <c r="P190" s="25">
        <f t="shared" si="106"/>
        <v>0</v>
      </c>
      <c r="Q190" s="224">
        <f t="shared" si="128"/>
        <v>182863740</v>
      </c>
      <c r="R190" s="226">
        <f t="shared" si="145"/>
        <v>182863740</v>
      </c>
      <c r="S190" s="227">
        <f t="shared" si="127"/>
        <v>0</v>
      </c>
      <c r="T190" s="208">
        <f t="shared" si="107"/>
        <v>182863740</v>
      </c>
      <c r="U190" s="220" t="e">
        <f>Akt_apakšakt_pēcuzraudzība!#REF!</f>
        <v>#REF!</v>
      </c>
      <c r="V190" s="47" t="e">
        <f t="shared" si="111"/>
        <v>#REF!</v>
      </c>
    </row>
    <row r="191" spans="1:22" ht="56.25">
      <c r="A191" s="95" t="s">
        <v>483</v>
      </c>
      <c r="B191" s="300"/>
      <c r="C191" s="96" t="s">
        <v>199</v>
      </c>
      <c r="D191" s="97" t="s">
        <v>254</v>
      </c>
      <c r="E191" s="97" t="s">
        <v>247</v>
      </c>
      <c r="F191" s="97">
        <f>VLOOKUP(A191,'Pa aktivitātēm'!A70:F233,6,0)</f>
        <v>5</v>
      </c>
      <c r="G191" s="110">
        <f>'Pa aktivitātēm'!G128</f>
        <v>171114813</v>
      </c>
      <c r="H191" s="110">
        <f>'Pa aktivitātēm'!I128</f>
        <v>171114813</v>
      </c>
      <c r="I191" s="110">
        <f>'Pa aktivitātēm'!J128</f>
        <v>0</v>
      </c>
      <c r="J191" s="110">
        <f>'Pa aktivitātēm'!K128</f>
        <v>0</v>
      </c>
      <c r="K191" s="208">
        <f t="shared" si="109"/>
        <v>171114813</v>
      </c>
      <c r="L191" s="81">
        <f t="shared" si="140"/>
        <v>1</v>
      </c>
      <c r="M191" s="110">
        <f>'Pa aktivitātēm'!P128</f>
        <v>0</v>
      </c>
      <c r="N191" s="23">
        <f t="shared" si="141"/>
        <v>0</v>
      </c>
      <c r="O191" s="111">
        <f>'Pa aktivitātēm'!U128</f>
        <v>0</v>
      </c>
      <c r="P191" s="25">
        <f t="shared" si="106"/>
        <v>0</v>
      </c>
      <c r="Q191" s="224">
        <f t="shared" si="128"/>
        <v>171114813</v>
      </c>
      <c r="R191" s="226">
        <f t="shared" si="145"/>
        <v>171114813</v>
      </c>
      <c r="S191" s="227">
        <f t="shared" si="127"/>
        <v>0</v>
      </c>
      <c r="T191" s="208">
        <f t="shared" si="107"/>
        <v>171114813</v>
      </c>
      <c r="U191" s="220" t="e">
        <f>Akt_apakšakt_pēcuzraudzība!#REF!</f>
        <v>#REF!</v>
      </c>
      <c r="V191" s="47" t="e">
        <f t="shared" si="111"/>
        <v>#REF!</v>
      </c>
    </row>
    <row r="192" spans="1:22" ht="75" hidden="1">
      <c r="A192" s="95" t="s">
        <v>333</v>
      </c>
      <c r="B192" s="300"/>
      <c r="C192" s="96" t="s">
        <v>310</v>
      </c>
      <c r="D192" s="97" t="s">
        <v>254</v>
      </c>
      <c r="E192" s="97" t="s">
        <v>247</v>
      </c>
      <c r="F192" s="97">
        <f>VLOOKUP(A192,'Pa aktivitātēm'!A71:F234,6,0)</f>
        <v>5</v>
      </c>
      <c r="G192" s="110">
        <f>'Pa aktivitātēm'!G129</f>
        <v>11748927</v>
      </c>
      <c r="H192" s="110">
        <f>'Pa aktivitātēm'!I129</f>
        <v>11748927</v>
      </c>
      <c r="I192" s="110">
        <f>'Pa aktivitātēm'!J129</f>
        <v>0</v>
      </c>
      <c r="J192" s="110">
        <f>'Pa aktivitātēm'!K129</f>
        <v>0</v>
      </c>
      <c r="K192" s="208">
        <f t="shared" si="109"/>
        <v>11748927</v>
      </c>
      <c r="L192" s="81">
        <f t="shared" si="140"/>
        <v>1</v>
      </c>
      <c r="M192" s="110">
        <f>'Pa aktivitātēm'!P129</f>
        <v>0</v>
      </c>
      <c r="N192" s="23">
        <f t="shared" si="141"/>
        <v>0</v>
      </c>
      <c r="O192" s="111">
        <f>'Pa aktivitātēm'!U129</f>
        <v>0</v>
      </c>
      <c r="P192" s="25">
        <f t="shared" si="106"/>
        <v>0</v>
      </c>
      <c r="Q192" s="224">
        <f t="shared" si="128"/>
        <v>11748927</v>
      </c>
      <c r="R192" s="226">
        <f t="shared" si="145"/>
        <v>11748927</v>
      </c>
      <c r="S192" s="227">
        <f t="shared" si="127"/>
        <v>0</v>
      </c>
      <c r="T192" s="208">
        <f t="shared" si="107"/>
        <v>11748927</v>
      </c>
      <c r="U192" s="220" t="e">
        <f>Akt_apakšakt_pēcuzraudzība!#REF!</f>
        <v>#REF!</v>
      </c>
      <c r="V192" s="47" t="e">
        <f t="shared" si="111"/>
        <v>#REF!</v>
      </c>
    </row>
    <row r="193" spans="1:22" ht="93.75" hidden="1">
      <c r="A193" s="98" t="s">
        <v>52</v>
      </c>
      <c r="B193" s="301"/>
      <c r="C193" s="99" t="s">
        <v>200</v>
      </c>
      <c r="D193" s="100" t="s">
        <v>254</v>
      </c>
      <c r="E193" s="100" t="s">
        <v>76</v>
      </c>
      <c r="F193" s="97" t="e">
        <f>VLOOKUP(A193,'Pa aktivitātēm'!A72:F235,6,0)</f>
        <v>#N/A</v>
      </c>
      <c r="G193" s="27">
        <f>G194+G202</f>
        <v>511190662</v>
      </c>
      <c r="H193" s="27">
        <f t="shared" ref="H193:M193" si="147">H194+H202</f>
        <v>511190662</v>
      </c>
      <c r="I193" s="27">
        <f t="shared" si="147"/>
        <v>34877981</v>
      </c>
      <c r="J193" s="27">
        <f t="shared" si="147"/>
        <v>34877981</v>
      </c>
      <c r="K193" s="208">
        <f t="shared" si="109"/>
        <v>546068643</v>
      </c>
      <c r="L193" s="101">
        <f t="shared" si="140"/>
        <v>1.0682289086884769</v>
      </c>
      <c r="M193" s="27">
        <f t="shared" si="147"/>
        <v>0</v>
      </c>
      <c r="N193" s="23">
        <f t="shared" si="141"/>
        <v>0</v>
      </c>
      <c r="O193" s="212">
        <f>O194+O202</f>
        <v>0</v>
      </c>
      <c r="P193" s="23">
        <f t="shared" si="106"/>
        <v>0</v>
      </c>
      <c r="Q193" s="224">
        <f t="shared" si="128"/>
        <v>511190662</v>
      </c>
      <c r="R193" s="212">
        <f t="shared" ref="R193:U193" si="148">R194+R202</f>
        <v>546068643</v>
      </c>
      <c r="S193" s="227">
        <f t="shared" si="127"/>
        <v>34877981</v>
      </c>
      <c r="T193" s="208">
        <f t="shared" si="107"/>
        <v>546068643</v>
      </c>
      <c r="U193" s="222" t="e">
        <f t="shared" si="148"/>
        <v>#REF!</v>
      </c>
      <c r="V193" s="47" t="e">
        <f t="shared" si="111"/>
        <v>#REF!</v>
      </c>
    </row>
    <row r="194" spans="1:22" ht="93.75" hidden="1">
      <c r="A194" s="98" t="s">
        <v>53</v>
      </c>
      <c r="B194" s="301"/>
      <c r="C194" s="99" t="s">
        <v>201</v>
      </c>
      <c r="D194" s="100" t="s">
        <v>254</v>
      </c>
      <c r="E194" s="100" t="s">
        <v>252</v>
      </c>
      <c r="F194" s="97" t="e">
        <f>VLOOKUP(A194,'Pa aktivitātēm'!A73:F236,6,0)</f>
        <v>#N/A</v>
      </c>
      <c r="G194" s="27">
        <f>G195+G196+G197+G200+G201</f>
        <v>329228789</v>
      </c>
      <c r="H194" s="27">
        <f t="shared" ref="H194:M194" si="149">H195+H196+H197+H200+H201</f>
        <v>329228789</v>
      </c>
      <c r="I194" s="27">
        <f t="shared" si="149"/>
        <v>27612556</v>
      </c>
      <c r="J194" s="27">
        <f t="shared" si="149"/>
        <v>27612556</v>
      </c>
      <c r="K194" s="208">
        <f t="shared" si="109"/>
        <v>356841345</v>
      </c>
      <c r="L194" s="101">
        <f t="shared" si="140"/>
        <v>1.0838704175411586</v>
      </c>
      <c r="M194" s="27">
        <f t="shared" si="149"/>
        <v>0</v>
      </c>
      <c r="N194" s="23">
        <f t="shared" si="141"/>
        <v>0</v>
      </c>
      <c r="O194" s="212">
        <f>O195+O196+O197+O200+O201</f>
        <v>0</v>
      </c>
      <c r="P194" s="23">
        <f t="shared" si="106"/>
        <v>0</v>
      </c>
      <c r="Q194" s="224">
        <f t="shared" si="128"/>
        <v>329228789</v>
      </c>
      <c r="R194" s="212">
        <f t="shared" ref="R194:U194" si="150">R195+R196+R197+R200+R201</f>
        <v>356841345</v>
      </c>
      <c r="S194" s="227">
        <f t="shared" si="127"/>
        <v>27612556</v>
      </c>
      <c r="T194" s="208">
        <f t="shared" si="107"/>
        <v>356841345</v>
      </c>
      <c r="U194" s="222" t="e">
        <f t="shared" si="150"/>
        <v>#REF!</v>
      </c>
      <c r="V194" s="47" t="e">
        <f t="shared" si="111"/>
        <v>#REF!</v>
      </c>
    </row>
    <row r="195" spans="1:22" ht="75">
      <c r="A195" s="95" t="s">
        <v>379</v>
      </c>
      <c r="B195" s="300"/>
      <c r="C195" s="96" t="s">
        <v>311</v>
      </c>
      <c r="D195" s="97" t="s">
        <v>254</v>
      </c>
      <c r="E195" s="97" t="s">
        <v>252</v>
      </c>
      <c r="F195" s="97">
        <f>VLOOKUP(A195,'Pa aktivitātēm'!A74:F237,6,0)</f>
        <v>5</v>
      </c>
      <c r="G195" s="110">
        <f>'Pa aktivitātēm'!G130</f>
        <v>182435851</v>
      </c>
      <c r="H195" s="110">
        <f>'Pa aktivitātēm'!I130</f>
        <v>182435851</v>
      </c>
      <c r="I195" s="110">
        <f>'Pa aktivitātēm'!J130</f>
        <v>0</v>
      </c>
      <c r="J195" s="110">
        <f>'Pa aktivitātēm'!K130</f>
        <v>0</v>
      </c>
      <c r="K195" s="208">
        <f t="shared" si="109"/>
        <v>182435851</v>
      </c>
      <c r="L195" s="81">
        <f t="shared" si="140"/>
        <v>1</v>
      </c>
      <c r="M195" s="110">
        <f>'Pa aktivitātēm'!P130</f>
        <v>0</v>
      </c>
      <c r="N195" s="23">
        <f t="shared" si="141"/>
        <v>0</v>
      </c>
      <c r="O195" s="111">
        <f>'Pa aktivitātēm'!U130</f>
        <v>0</v>
      </c>
      <c r="P195" s="25">
        <f t="shared" si="106"/>
        <v>0</v>
      </c>
      <c r="Q195" s="224">
        <f t="shared" si="128"/>
        <v>182435851</v>
      </c>
      <c r="R195" s="226">
        <f t="shared" ref="R195:R201" si="151">K195-O195</f>
        <v>182435851</v>
      </c>
      <c r="S195" s="227">
        <f t="shared" si="127"/>
        <v>0</v>
      </c>
      <c r="T195" s="208">
        <f t="shared" si="107"/>
        <v>182435851</v>
      </c>
      <c r="U195" s="220" t="e">
        <f>Akt_apakšakt_pēcuzraudzība!#REF!</f>
        <v>#REF!</v>
      </c>
      <c r="V195" s="47" t="e">
        <f t="shared" si="111"/>
        <v>#REF!</v>
      </c>
    </row>
    <row r="196" spans="1:22" ht="56.25" hidden="1">
      <c r="A196" s="95" t="s">
        <v>457</v>
      </c>
      <c r="B196" s="300"/>
      <c r="C196" s="96" t="s">
        <v>290</v>
      </c>
      <c r="D196" s="97" t="s">
        <v>254</v>
      </c>
      <c r="E196" s="97" t="s">
        <v>252</v>
      </c>
      <c r="F196" s="97">
        <f>VLOOKUP(A196,'Pa aktivitātēm'!A75:F238,6,0)</f>
        <v>5</v>
      </c>
      <c r="G196" s="110">
        <f>'Pa aktivitātēm'!G131</f>
        <v>91395877</v>
      </c>
      <c r="H196" s="110">
        <f>'Pa aktivitātēm'!I131</f>
        <v>91395877</v>
      </c>
      <c r="I196" s="110">
        <f>'Pa aktivitātēm'!J131</f>
        <v>26646089</v>
      </c>
      <c r="J196" s="110">
        <f>'Pa aktivitātēm'!K131</f>
        <v>26646089</v>
      </c>
      <c r="K196" s="208">
        <f t="shared" si="109"/>
        <v>118041966</v>
      </c>
      <c r="L196" s="81">
        <f t="shared" si="140"/>
        <v>1.2915458538682221</v>
      </c>
      <c r="M196" s="110">
        <f>'Pa aktivitātēm'!P131</f>
        <v>0</v>
      </c>
      <c r="N196" s="23">
        <f t="shared" si="141"/>
        <v>0</v>
      </c>
      <c r="O196" s="111">
        <f>'Pa aktivitātēm'!U131</f>
        <v>0</v>
      </c>
      <c r="P196" s="25">
        <f t="shared" si="106"/>
        <v>0</v>
      </c>
      <c r="Q196" s="224">
        <v>0</v>
      </c>
      <c r="R196" s="226">
        <f t="shared" si="151"/>
        <v>118041966</v>
      </c>
      <c r="S196" s="227">
        <f t="shared" si="127"/>
        <v>118041966</v>
      </c>
      <c r="T196" s="208">
        <f t="shared" si="107"/>
        <v>118041966</v>
      </c>
      <c r="U196" s="220" t="e">
        <f>Akt_apakšakt_pēcuzraudzība!#REF!</f>
        <v>#REF!</v>
      </c>
      <c r="V196" s="47" t="e">
        <f t="shared" si="111"/>
        <v>#REF!</v>
      </c>
    </row>
    <row r="197" spans="1:22" ht="75" hidden="1">
      <c r="A197" s="95" t="s">
        <v>553</v>
      </c>
      <c r="B197" s="300"/>
      <c r="C197" s="96" t="s">
        <v>554</v>
      </c>
      <c r="D197" s="97" t="s">
        <v>254</v>
      </c>
      <c r="E197" s="97" t="s">
        <v>252</v>
      </c>
      <c r="F197" s="97" t="e">
        <f>VLOOKUP(A197,'Pa aktivitātēm'!A76:F239,6,0)</f>
        <v>#N/A</v>
      </c>
      <c r="G197" s="110">
        <f>G198+G199</f>
        <v>26101030</v>
      </c>
      <c r="H197" s="110">
        <f t="shared" ref="H197:M197" si="152">H198+H199</f>
        <v>26101030</v>
      </c>
      <c r="I197" s="110">
        <f t="shared" si="152"/>
        <v>966467</v>
      </c>
      <c r="J197" s="110">
        <f t="shared" si="152"/>
        <v>966467</v>
      </c>
      <c r="K197" s="208">
        <f t="shared" si="109"/>
        <v>27067497</v>
      </c>
      <c r="L197" s="81">
        <f t="shared" si="140"/>
        <v>1.0370279257178741</v>
      </c>
      <c r="M197" s="110">
        <f t="shared" si="152"/>
        <v>0</v>
      </c>
      <c r="N197" s="23">
        <f t="shared" si="141"/>
        <v>0</v>
      </c>
      <c r="O197" s="214">
        <f t="shared" ref="O197" si="153">O198+O199</f>
        <v>0</v>
      </c>
      <c r="P197" s="25">
        <f t="shared" si="106"/>
        <v>0</v>
      </c>
      <c r="Q197" s="224">
        <f t="shared" si="128"/>
        <v>26101030</v>
      </c>
      <c r="R197" s="226">
        <f t="shared" si="151"/>
        <v>27067497</v>
      </c>
      <c r="S197" s="227">
        <f t="shared" si="127"/>
        <v>966467</v>
      </c>
      <c r="T197" s="208">
        <f t="shared" si="107"/>
        <v>27067497</v>
      </c>
      <c r="U197" s="220" t="e">
        <f>Akt_apakšakt_pēcuzraudzība!#REF!</f>
        <v>#REF!</v>
      </c>
      <c r="V197" s="47" t="e">
        <f t="shared" si="111"/>
        <v>#REF!</v>
      </c>
    </row>
    <row r="198" spans="1:22" ht="93.75" hidden="1">
      <c r="A198" s="95" t="s">
        <v>400</v>
      </c>
      <c r="B198" s="300"/>
      <c r="C198" s="96" t="s">
        <v>291</v>
      </c>
      <c r="D198" s="97" t="s">
        <v>254</v>
      </c>
      <c r="E198" s="97" t="s">
        <v>252</v>
      </c>
      <c r="F198" s="97">
        <f>VLOOKUP(A198,'Pa aktivitātēm'!A77:F240,6,0)</f>
        <v>5</v>
      </c>
      <c r="G198" s="110">
        <f>'Pa aktivitātēm'!G132</f>
        <v>13293943</v>
      </c>
      <c r="H198" s="110">
        <f>'Pa aktivitātēm'!I132</f>
        <v>13293943</v>
      </c>
      <c r="I198" s="110">
        <f>'Pa aktivitātēm'!J132</f>
        <v>0</v>
      </c>
      <c r="J198" s="110">
        <f>'Pa aktivitātēm'!K132</f>
        <v>0</v>
      </c>
      <c r="K198" s="208">
        <f t="shared" si="109"/>
        <v>13293943</v>
      </c>
      <c r="L198" s="81">
        <f t="shared" si="140"/>
        <v>1</v>
      </c>
      <c r="M198" s="110">
        <f>'Pa aktivitātēm'!P132</f>
        <v>0</v>
      </c>
      <c r="N198" s="23">
        <f t="shared" si="141"/>
        <v>0</v>
      </c>
      <c r="O198" s="111">
        <f>'Pa aktivitātēm'!U132</f>
        <v>0</v>
      </c>
      <c r="P198" s="25">
        <f t="shared" si="106"/>
        <v>0</v>
      </c>
      <c r="Q198" s="224">
        <f t="shared" si="128"/>
        <v>13293943</v>
      </c>
      <c r="R198" s="226">
        <f t="shared" si="151"/>
        <v>13293943</v>
      </c>
      <c r="S198" s="227">
        <f t="shared" si="127"/>
        <v>0</v>
      </c>
      <c r="T198" s="208">
        <f t="shared" si="107"/>
        <v>13293943</v>
      </c>
      <c r="U198" s="220" t="e">
        <f>Akt_apakšakt_pēcuzraudzība!#REF!</f>
        <v>#REF!</v>
      </c>
      <c r="V198" s="47" t="e">
        <f t="shared" si="111"/>
        <v>#REF!</v>
      </c>
    </row>
    <row r="199" spans="1:22" ht="56.25" hidden="1">
      <c r="A199" s="95" t="s">
        <v>458</v>
      </c>
      <c r="B199" s="300" t="s">
        <v>441</v>
      </c>
      <c r="C199" s="96" t="s">
        <v>202</v>
      </c>
      <c r="D199" s="97" t="s">
        <v>254</v>
      </c>
      <c r="E199" s="97" t="s">
        <v>252</v>
      </c>
      <c r="F199" s="97">
        <f>VLOOKUP(A199,'Pa aktivitātēm'!A78:F241,6,0)</f>
        <v>5</v>
      </c>
      <c r="G199" s="110">
        <f>'Pa aktivitātēm'!G133</f>
        <v>12807087</v>
      </c>
      <c r="H199" s="110">
        <f>'Pa aktivitātēm'!I133</f>
        <v>12807087</v>
      </c>
      <c r="I199" s="110">
        <f>'Pa aktivitātēm'!J133</f>
        <v>966467</v>
      </c>
      <c r="J199" s="110">
        <f>'Pa aktivitātēm'!K133</f>
        <v>966467</v>
      </c>
      <c r="K199" s="208">
        <f t="shared" si="109"/>
        <v>13773554</v>
      </c>
      <c r="L199" s="81">
        <f t="shared" si="140"/>
        <v>1.0754634523838247</v>
      </c>
      <c r="M199" s="110">
        <f>'Pa aktivitātēm'!P133</f>
        <v>0</v>
      </c>
      <c r="N199" s="23">
        <f t="shared" si="141"/>
        <v>0</v>
      </c>
      <c r="O199" s="111">
        <f>'Pa aktivitātēm'!U133</f>
        <v>0</v>
      </c>
      <c r="P199" s="25">
        <f t="shared" si="106"/>
        <v>0</v>
      </c>
      <c r="Q199" s="224">
        <v>0</v>
      </c>
      <c r="R199" s="226">
        <f t="shared" si="151"/>
        <v>13773554</v>
      </c>
      <c r="S199" s="227">
        <f t="shared" si="127"/>
        <v>13773554</v>
      </c>
      <c r="T199" s="208">
        <f t="shared" si="107"/>
        <v>13773554</v>
      </c>
      <c r="U199" s="220" t="e">
        <f>Akt_apakšakt_pēcuzraudzība!#REF!</f>
        <v>#REF!</v>
      </c>
      <c r="V199" s="47" t="e">
        <f t="shared" si="111"/>
        <v>#REF!</v>
      </c>
    </row>
    <row r="200" spans="1:22" ht="75" hidden="1">
      <c r="A200" s="95" t="s">
        <v>459</v>
      </c>
      <c r="B200" s="300" t="s">
        <v>441</v>
      </c>
      <c r="C200" s="96" t="s">
        <v>203</v>
      </c>
      <c r="D200" s="97" t="s">
        <v>254</v>
      </c>
      <c r="E200" s="97" t="s">
        <v>252</v>
      </c>
      <c r="F200" s="97">
        <f>VLOOKUP(A200,'Pa aktivitātēm'!A79:F242,6,0)</f>
        <v>5</v>
      </c>
      <c r="G200" s="110">
        <f>'Pa aktivitātēm'!G134</f>
        <v>4942457</v>
      </c>
      <c r="H200" s="110">
        <f>'Pa aktivitātēm'!I134</f>
        <v>4942457</v>
      </c>
      <c r="I200" s="110">
        <f>'Pa aktivitātēm'!J134</f>
        <v>0</v>
      </c>
      <c r="J200" s="110">
        <f>'Pa aktivitātēm'!K134</f>
        <v>0</v>
      </c>
      <c r="K200" s="208">
        <f t="shared" si="109"/>
        <v>4942457</v>
      </c>
      <c r="L200" s="81">
        <f t="shared" si="140"/>
        <v>1</v>
      </c>
      <c r="M200" s="110">
        <f>'Pa aktivitātēm'!P134</f>
        <v>0</v>
      </c>
      <c r="N200" s="23">
        <f t="shared" si="141"/>
        <v>0</v>
      </c>
      <c r="O200" s="111">
        <f>'Pa aktivitātēm'!U134</f>
        <v>0</v>
      </c>
      <c r="P200" s="25">
        <f t="shared" si="106"/>
        <v>0</v>
      </c>
      <c r="Q200" s="224">
        <f t="shared" si="128"/>
        <v>4942457</v>
      </c>
      <c r="R200" s="226">
        <f t="shared" si="151"/>
        <v>4942457</v>
      </c>
      <c r="S200" s="227">
        <f t="shared" si="127"/>
        <v>0</v>
      </c>
      <c r="T200" s="208">
        <f t="shared" si="107"/>
        <v>4942457</v>
      </c>
      <c r="U200" s="220" t="e">
        <f>Akt_apakšakt_pēcuzraudzība!#REF!</f>
        <v>#REF!</v>
      </c>
      <c r="V200" s="47" t="e">
        <f>O200-U200</f>
        <v>#REF!</v>
      </c>
    </row>
    <row r="201" spans="1:22" ht="56.25">
      <c r="A201" s="95" t="s">
        <v>54</v>
      </c>
      <c r="B201" s="300"/>
      <c r="C201" s="96" t="s">
        <v>204</v>
      </c>
      <c r="D201" s="97" t="s">
        <v>254</v>
      </c>
      <c r="E201" s="97" t="s">
        <v>252</v>
      </c>
      <c r="F201" s="97">
        <f>VLOOKUP(A201,'Pa aktivitātēm'!A80:F243,6,0)</f>
        <v>5</v>
      </c>
      <c r="G201" s="110">
        <f>'Pa aktivitātēm'!G135</f>
        <v>24353574</v>
      </c>
      <c r="H201" s="110">
        <f>'Pa aktivitātēm'!I135</f>
        <v>24353574</v>
      </c>
      <c r="I201" s="110">
        <f>'Pa aktivitātēm'!J135</f>
        <v>0</v>
      </c>
      <c r="J201" s="110">
        <f>'Pa aktivitātēm'!K135</f>
        <v>0</v>
      </c>
      <c r="K201" s="208">
        <f t="shared" si="109"/>
        <v>24353574</v>
      </c>
      <c r="L201" s="81">
        <f t="shared" si="140"/>
        <v>1</v>
      </c>
      <c r="M201" s="110">
        <f>'Pa aktivitātēm'!P135</f>
        <v>0</v>
      </c>
      <c r="N201" s="23">
        <f t="shared" si="141"/>
        <v>0</v>
      </c>
      <c r="O201" s="111">
        <f>'Pa aktivitātēm'!U135</f>
        <v>0</v>
      </c>
      <c r="P201" s="25">
        <f t="shared" si="106"/>
        <v>0</v>
      </c>
      <c r="Q201" s="224">
        <f t="shared" si="128"/>
        <v>24353574</v>
      </c>
      <c r="R201" s="226">
        <f t="shared" si="151"/>
        <v>24353574</v>
      </c>
      <c r="S201" s="227">
        <f t="shared" si="127"/>
        <v>0</v>
      </c>
      <c r="T201" s="208">
        <f t="shared" si="107"/>
        <v>24353574</v>
      </c>
      <c r="U201" s="220" t="e">
        <f>Akt_apakšakt_pēcuzraudzība!#REF!</f>
        <v>#REF!</v>
      </c>
      <c r="V201" s="47" t="e">
        <f t="shared" si="111"/>
        <v>#REF!</v>
      </c>
    </row>
    <row r="202" spans="1:22" ht="75" hidden="1">
      <c r="A202" s="98" t="s">
        <v>55</v>
      </c>
      <c r="B202" s="301"/>
      <c r="C202" s="99" t="s">
        <v>205</v>
      </c>
      <c r="D202" s="100" t="s">
        <v>254</v>
      </c>
      <c r="E202" s="100" t="s">
        <v>76</v>
      </c>
      <c r="F202" s="97" t="e">
        <f>VLOOKUP(A202,'Pa aktivitātēm'!A81:F244,6,0)</f>
        <v>#N/A</v>
      </c>
      <c r="G202" s="27">
        <f>G203+G206+G207+G208</f>
        <v>181961873</v>
      </c>
      <c r="H202" s="27">
        <f t="shared" ref="H202:M202" si="154">H203+H206+H207+H208</f>
        <v>181961873</v>
      </c>
      <c r="I202" s="27">
        <f t="shared" si="154"/>
        <v>7265425</v>
      </c>
      <c r="J202" s="27">
        <f t="shared" si="154"/>
        <v>7265425</v>
      </c>
      <c r="K202" s="208">
        <f t="shared" si="109"/>
        <v>189227298</v>
      </c>
      <c r="L202" s="101">
        <f t="shared" si="140"/>
        <v>1.0399282821187492</v>
      </c>
      <c r="M202" s="27">
        <f t="shared" si="154"/>
        <v>0</v>
      </c>
      <c r="N202" s="23">
        <f t="shared" si="141"/>
        <v>0</v>
      </c>
      <c r="O202" s="212">
        <f>O203+O206+O207+O208</f>
        <v>0</v>
      </c>
      <c r="P202" s="23">
        <f t="shared" si="106"/>
        <v>0</v>
      </c>
      <c r="Q202" s="224">
        <f t="shared" si="128"/>
        <v>181961873</v>
      </c>
      <c r="R202" s="212">
        <f t="shared" ref="R202:U202" si="155">R203+R206+R207+R208</f>
        <v>189227298</v>
      </c>
      <c r="S202" s="227">
        <f t="shared" si="127"/>
        <v>7265425</v>
      </c>
      <c r="T202" s="208">
        <f t="shared" si="107"/>
        <v>189227298</v>
      </c>
      <c r="U202" s="222" t="e">
        <f t="shared" si="155"/>
        <v>#REF!</v>
      </c>
      <c r="V202" s="47" t="e">
        <f t="shared" si="111"/>
        <v>#REF!</v>
      </c>
    </row>
    <row r="203" spans="1:22" ht="131.25" hidden="1">
      <c r="A203" s="95" t="s">
        <v>555</v>
      </c>
      <c r="B203" s="300"/>
      <c r="C203" s="96" t="s">
        <v>556</v>
      </c>
      <c r="D203" s="97" t="s">
        <v>254</v>
      </c>
      <c r="E203" s="97" t="s">
        <v>1</v>
      </c>
      <c r="F203" s="97" t="e">
        <f>VLOOKUP(A203,'Pa aktivitātēm'!A82:F245,6,0)</f>
        <v>#N/A</v>
      </c>
      <c r="G203" s="48">
        <f>G204+G205</f>
        <v>155299057</v>
      </c>
      <c r="H203" s="48">
        <f t="shared" ref="H203:M203" si="156">H204+H205</f>
        <v>155299057</v>
      </c>
      <c r="I203" s="48">
        <f t="shared" si="156"/>
        <v>7265425</v>
      </c>
      <c r="J203" s="48">
        <f t="shared" si="156"/>
        <v>7265425</v>
      </c>
      <c r="K203" s="208">
        <f t="shared" si="109"/>
        <v>162564482</v>
      </c>
      <c r="L203" s="81">
        <f t="shared" si="140"/>
        <v>1.0467834456972911</v>
      </c>
      <c r="M203" s="48">
        <f t="shared" si="156"/>
        <v>0</v>
      </c>
      <c r="N203" s="23">
        <f t="shared" si="141"/>
        <v>0</v>
      </c>
      <c r="O203" s="214">
        <f>O204+O205</f>
        <v>0</v>
      </c>
      <c r="P203" s="25">
        <f t="shared" si="106"/>
        <v>0</v>
      </c>
      <c r="Q203" s="224">
        <f t="shared" si="128"/>
        <v>155299057</v>
      </c>
      <c r="R203" s="226">
        <f t="shared" ref="R203:R210" si="157">K203-O203</f>
        <v>162564482</v>
      </c>
      <c r="S203" s="227">
        <f t="shared" si="127"/>
        <v>7265425</v>
      </c>
      <c r="T203" s="208">
        <f t="shared" si="107"/>
        <v>162564482</v>
      </c>
      <c r="U203" s="220" t="e">
        <f>Akt_apakšakt_pēcuzraudzība!#REF!</f>
        <v>#REF!</v>
      </c>
      <c r="V203" s="47" t="e">
        <f t="shared" si="111"/>
        <v>#REF!</v>
      </c>
    </row>
    <row r="204" spans="1:22" ht="112.5">
      <c r="A204" s="95" t="s">
        <v>460</v>
      </c>
      <c r="B204" s="300"/>
      <c r="C204" s="96" t="s">
        <v>206</v>
      </c>
      <c r="D204" s="97" t="s">
        <v>254</v>
      </c>
      <c r="E204" s="97" t="s">
        <v>295</v>
      </c>
      <c r="F204" s="97">
        <f>VLOOKUP(A204,'Pa aktivitātēm'!A83:F246,6,0)</f>
        <v>5</v>
      </c>
      <c r="G204" s="110">
        <f>'Pa aktivitātēm'!G136</f>
        <v>139796690</v>
      </c>
      <c r="H204" s="110">
        <f>'Pa aktivitātēm'!I136</f>
        <v>139796690</v>
      </c>
      <c r="I204" s="110">
        <f>'Pa aktivitātēm'!J136</f>
        <v>7265425</v>
      </c>
      <c r="J204" s="110">
        <f>'Pa aktivitātēm'!K136</f>
        <v>7265425</v>
      </c>
      <c r="K204" s="208">
        <f t="shared" si="109"/>
        <v>147062115</v>
      </c>
      <c r="L204" s="81">
        <f t="shared" si="140"/>
        <v>1.0519713664179031</v>
      </c>
      <c r="M204" s="110">
        <f>'Pa aktivitātēm'!P136</f>
        <v>0</v>
      </c>
      <c r="N204" s="23">
        <f t="shared" si="141"/>
        <v>0</v>
      </c>
      <c r="O204" s="111">
        <f>'Pa aktivitātēm'!U136</f>
        <v>0</v>
      </c>
      <c r="P204" s="25">
        <f t="shared" si="106"/>
        <v>0</v>
      </c>
      <c r="Q204" s="224">
        <v>0</v>
      </c>
      <c r="R204" s="226">
        <f t="shared" si="157"/>
        <v>147062115</v>
      </c>
      <c r="S204" s="227">
        <f t="shared" si="127"/>
        <v>147062115</v>
      </c>
      <c r="T204" s="208">
        <f t="shared" si="107"/>
        <v>147062115</v>
      </c>
      <c r="U204" s="220" t="e">
        <f>Akt_apakšakt_pēcuzraudzība!#REF!</f>
        <v>#REF!</v>
      </c>
      <c r="V204" s="47" t="e">
        <f t="shared" si="111"/>
        <v>#REF!</v>
      </c>
    </row>
    <row r="205" spans="1:22" ht="56.25" hidden="1">
      <c r="A205" s="95" t="s">
        <v>461</v>
      </c>
      <c r="B205" s="300"/>
      <c r="C205" s="96" t="s">
        <v>271</v>
      </c>
      <c r="D205" s="97" t="s">
        <v>254</v>
      </c>
      <c r="E205" s="97" t="s">
        <v>244</v>
      </c>
      <c r="F205" s="97">
        <f>VLOOKUP(A205,'Pa aktivitātēm'!A84:F247,6,0)</f>
        <v>5</v>
      </c>
      <c r="G205" s="110">
        <f>'Pa aktivitātēm'!G137</f>
        <v>15502367</v>
      </c>
      <c r="H205" s="110">
        <f>'Pa aktivitātēm'!I137</f>
        <v>15502367</v>
      </c>
      <c r="I205" s="110">
        <f>'Pa aktivitātēm'!J137</f>
        <v>0</v>
      </c>
      <c r="J205" s="110">
        <f>'Pa aktivitātēm'!K137</f>
        <v>0</v>
      </c>
      <c r="K205" s="208">
        <f t="shared" si="109"/>
        <v>15502367</v>
      </c>
      <c r="L205" s="81">
        <f t="shared" si="140"/>
        <v>1</v>
      </c>
      <c r="M205" s="110">
        <f>'Pa aktivitātēm'!P137</f>
        <v>0</v>
      </c>
      <c r="N205" s="23">
        <f t="shared" si="141"/>
        <v>0</v>
      </c>
      <c r="O205" s="111">
        <f>'Pa aktivitātēm'!U137</f>
        <v>0</v>
      </c>
      <c r="P205" s="25">
        <f t="shared" si="106"/>
        <v>0</v>
      </c>
      <c r="Q205" s="224">
        <f t="shared" si="128"/>
        <v>15502367</v>
      </c>
      <c r="R205" s="226">
        <f t="shared" si="157"/>
        <v>15502367</v>
      </c>
      <c r="S205" s="227">
        <f t="shared" si="127"/>
        <v>0</v>
      </c>
      <c r="T205" s="208">
        <f t="shared" si="107"/>
        <v>15502367</v>
      </c>
      <c r="U205" s="220" t="e">
        <f>Akt_apakšakt_pēcuzraudzība!#REF!</f>
        <v>#REF!</v>
      </c>
      <c r="V205" s="47" t="e">
        <f t="shared" si="111"/>
        <v>#REF!</v>
      </c>
    </row>
    <row r="206" spans="1:22" ht="75" hidden="1">
      <c r="A206" s="95" t="s">
        <v>56</v>
      </c>
      <c r="B206" s="331" t="s">
        <v>441</v>
      </c>
      <c r="C206" s="96" t="s">
        <v>207</v>
      </c>
      <c r="D206" s="97" t="s">
        <v>254</v>
      </c>
      <c r="E206" s="97" t="s">
        <v>295</v>
      </c>
      <c r="F206" s="97">
        <f>VLOOKUP(A206,'Pa aktivitātēm'!A85:F248,6,0)</f>
        <v>5</v>
      </c>
      <c r="G206" s="110">
        <f>'Pa aktivitātēm'!G138</f>
        <v>3628324</v>
      </c>
      <c r="H206" s="110">
        <f>'Pa aktivitātēm'!I138</f>
        <v>3628324</v>
      </c>
      <c r="I206" s="110">
        <f>'Pa aktivitātēm'!J138</f>
        <v>0</v>
      </c>
      <c r="J206" s="110">
        <f>'Pa aktivitātēm'!K138</f>
        <v>0</v>
      </c>
      <c r="K206" s="208">
        <f t="shared" si="109"/>
        <v>3628324</v>
      </c>
      <c r="L206" s="81">
        <f t="shared" si="140"/>
        <v>1</v>
      </c>
      <c r="M206" s="110">
        <f>'Pa aktivitātēm'!P138</f>
        <v>0</v>
      </c>
      <c r="N206" s="23">
        <f t="shared" si="141"/>
        <v>0</v>
      </c>
      <c r="O206" s="111">
        <f>'Pa aktivitātēm'!U138</f>
        <v>0</v>
      </c>
      <c r="P206" s="25">
        <f t="shared" si="106"/>
        <v>0</v>
      </c>
      <c r="Q206" s="224">
        <f t="shared" si="128"/>
        <v>3628324</v>
      </c>
      <c r="R206" s="226">
        <f t="shared" si="157"/>
        <v>3628324</v>
      </c>
      <c r="S206" s="227">
        <f t="shared" si="127"/>
        <v>0</v>
      </c>
      <c r="T206" s="208">
        <f t="shared" si="107"/>
        <v>3628324</v>
      </c>
      <c r="U206" s="220" t="e">
        <f>Akt_apakšakt_pēcuzraudzība!#REF!</f>
        <v>#REF!</v>
      </c>
      <c r="V206" s="47" t="e">
        <f t="shared" si="111"/>
        <v>#REF!</v>
      </c>
    </row>
    <row r="207" spans="1:22" ht="187.5" hidden="1">
      <c r="A207" s="95" t="s">
        <v>57</v>
      </c>
      <c r="B207" s="300"/>
      <c r="C207" s="96" t="s">
        <v>208</v>
      </c>
      <c r="D207" s="97" t="s">
        <v>254</v>
      </c>
      <c r="E207" s="97" t="s">
        <v>252</v>
      </c>
      <c r="F207" s="97">
        <f>VLOOKUP(A207,'Pa aktivitātēm'!A86:F249,6,0)</f>
        <v>5</v>
      </c>
      <c r="G207" s="110">
        <f>'Pa aktivitātēm'!G139</f>
        <v>23034492</v>
      </c>
      <c r="H207" s="110">
        <f>'Pa aktivitātēm'!I139</f>
        <v>23034492</v>
      </c>
      <c r="I207" s="110">
        <f>'Pa aktivitātēm'!J139</f>
        <v>0</v>
      </c>
      <c r="J207" s="110">
        <f>'Pa aktivitātēm'!K139</f>
        <v>0</v>
      </c>
      <c r="K207" s="208">
        <f t="shared" si="109"/>
        <v>23034492</v>
      </c>
      <c r="L207" s="81">
        <f t="shared" si="140"/>
        <v>1</v>
      </c>
      <c r="M207" s="110">
        <f>'Pa aktivitātēm'!P139</f>
        <v>0</v>
      </c>
      <c r="N207" s="23">
        <f t="shared" si="141"/>
        <v>0</v>
      </c>
      <c r="O207" s="111">
        <f>'Pa aktivitātēm'!U139</f>
        <v>0</v>
      </c>
      <c r="P207" s="25">
        <f t="shared" si="106"/>
        <v>0</v>
      </c>
      <c r="Q207" s="224">
        <f t="shared" si="128"/>
        <v>23034492</v>
      </c>
      <c r="R207" s="226">
        <f t="shared" si="157"/>
        <v>23034492</v>
      </c>
      <c r="S207" s="227">
        <f t="shared" si="127"/>
        <v>0</v>
      </c>
      <c r="T207" s="208">
        <f t="shared" si="107"/>
        <v>23034492</v>
      </c>
      <c r="U207" s="220" t="e">
        <f>Akt_apakšakt_pēcuzraudzība!#REF!</f>
        <v>#REF!</v>
      </c>
      <c r="V207" s="47" t="e">
        <f t="shared" si="111"/>
        <v>#REF!</v>
      </c>
    </row>
    <row r="208" spans="1:22" ht="206.25" hidden="1">
      <c r="A208" s="95" t="s">
        <v>557</v>
      </c>
      <c r="B208" s="300"/>
      <c r="C208" s="96" t="s">
        <v>558</v>
      </c>
      <c r="D208" s="97" t="s">
        <v>29</v>
      </c>
      <c r="E208" s="97" t="s">
        <v>252</v>
      </c>
      <c r="F208" s="97" t="e">
        <f>VLOOKUP(A208,'Pa aktivitātēm'!A87:F250,6,0)</f>
        <v>#N/A</v>
      </c>
      <c r="G208" s="48">
        <f>G209+G210</f>
        <v>0</v>
      </c>
      <c r="H208" s="48">
        <f t="shared" ref="H208:M208" si="158">H209+H210</f>
        <v>0</v>
      </c>
      <c r="I208" s="48">
        <f t="shared" si="158"/>
        <v>0</v>
      </c>
      <c r="J208" s="48">
        <f t="shared" si="158"/>
        <v>0</v>
      </c>
      <c r="K208" s="208">
        <f t="shared" si="109"/>
        <v>0</v>
      </c>
      <c r="L208" s="81">
        <v>0</v>
      </c>
      <c r="M208" s="48">
        <f t="shared" si="158"/>
        <v>0</v>
      </c>
      <c r="N208" s="23">
        <v>0</v>
      </c>
      <c r="O208" s="214">
        <f t="shared" ref="O208" si="159">O209+O210</f>
        <v>0</v>
      </c>
      <c r="P208" s="25">
        <f t="shared" si="106"/>
        <v>0</v>
      </c>
      <c r="Q208" s="224">
        <f t="shared" si="128"/>
        <v>0</v>
      </c>
      <c r="R208" s="226">
        <f t="shared" si="157"/>
        <v>0</v>
      </c>
      <c r="S208" s="227">
        <f t="shared" si="127"/>
        <v>0</v>
      </c>
      <c r="T208" s="208">
        <f t="shared" si="107"/>
        <v>0</v>
      </c>
      <c r="U208" s="220" t="e">
        <f>Akt_apakšakt_pēcuzraudzība!#REF!</f>
        <v>#REF!</v>
      </c>
      <c r="V208" s="47" t="e">
        <f t="shared" si="111"/>
        <v>#REF!</v>
      </c>
    </row>
    <row r="209" spans="1:22" ht="131.25" hidden="1">
      <c r="A209" s="95" t="s">
        <v>58</v>
      </c>
      <c r="B209" s="300"/>
      <c r="C209" s="96" t="s">
        <v>209</v>
      </c>
      <c r="D209" s="97" t="s">
        <v>254</v>
      </c>
      <c r="E209" s="97" t="s">
        <v>252</v>
      </c>
      <c r="F209" s="97" t="e">
        <f>VLOOKUP(A209,'Pa aktivitātēm'!A88:F251,6,0)</f>
        <v>#N/A</v>
      </c>
      <c r="G209" s="48">
        <f>'Pa aktivitātēm'!G140</f>
        <v>0</v>
      </c>
      <c r="H209" s="48">
        <f>'Pa aktivitātēm'!I140</f>
        <v>0</v>
      </c>
      <c r="I209" s="48">
        <f>'Pa aktivitātēm'!J140</f>
        <v>0</v>
      </c>
      <c r="J209" s="48">
        <f>'Pa aktivitātēm'!K140</f>
        <v>0</v>
      </c>
      <c r="K209" s="208">
        <f t="shared" si="109"/>
        <v>0</v>
      </c>
      <c r="L209" s="81">
        <v>0</v>
      </c>
      <c r="M209" s="48">
        <f>'Pa aktivitātēm'!P140</f>
        <v>0</v>
      </c>
      <c r="N209" s="23">
        <v>0</v>
      </c>
      <c r="O209" s="214">
        <f>'Pa aktivitātēm'!U140</f>
        <v>0</v>
      </c>
      <c r="P209" s="25">
        <f t="shared" si="106"/>
        <v>0</v>
      </c>
      <c r="Q209" s="224">
        <f t="shared" si="128"/>
        <v>0</v>
      </c>
      <c r="R209" s="226">
        <f t="shared" si="157"/>
        <v>0</v>
      </c>
      <c r="S209" s="227">
        <f t="shared" si="127"/>
        <v>0</v>
      </c>
      <c r="T209" s="208">
        <f t="shared" si="107"/>
        <v>0</v>
      </c>
      <c r="U209" s="220" t="e">
        <f>Akt_apakšakt_pēcuzraudzība!#REF!</f>
        <v>#REF!</v>
      </c>
      <c r="V209" s="47" t="e">
        <f t="shared" si="111"/>
        <v>#REF!</v>
      </c>
    </row>
    <row r="210" spans="1:22" ht="93.75" hidden="1">
      <c r="A210" s="95" t="s">
        <v>59</v>
      </c>
      <c r="B210" s="300"/>
      <c r="C210" s="96" t="s">
        <v>210</v>
      </c>
      <c r="D210" s="97" t="s">
        <v>254</v>
      </c>
      <c r="E210" s="97" t="s">
        <v>252</v>
      </c>
      <c r="F210" s="97" t="e">
        <f>VLOOKUP(A210,'Pa aktivitātēm'!A89:F252,6,0)</f>
        <v>#N/A</v>
      </c>
      <c r="G210" s="48">
        <f>'Pa aktivitātēm'!G141</f>
        <v>0</v>
      </c>
      <c r="H210" s="48">
        <f>'Pa aktivitātēm'!I141</f>
        <v>0</v>
      </c>
      <c r="I210" s="48">
        <f>'Pa aktivitātēm'!J141</f>
        <v>0</v>
      </c>
      <c r="J210" s="48">
        <f>'Pa aktivitātēm'!K141</f>
        <v>0</v>
      </c>
      <c r="K210" s="208">
        <f t="shared" si="109"/>
        <v>0</v>
      </c>
      <c r="L210" s="81">
        <v>0</v>
      </c>
      <c r="M210" s="48">
        <f>'Pa aktivitātēm'!P141</f>
        <v>0</v>
      </c>
      <c r="N210" s="23">
        <v>0</v>
      </c>
      <c r="O210" s="214">
        <f>'Pa aktivitātēm'!U141</f>
        <v>0</v>
      </c>
      <c r="P210" s="28">
        <f t="shared" si="106"/>
        <v>0</v>
      </c>
      <c r="Q210" s="224">
        <f t="shared" si="128"/>
        <v>0</v>
      </c>
      <c r="R210" s="226">
        <f t="shared" si="157"/>
        <v>0</v>
      </c>
      <c r="S210" s="227">
        <f t="shared" si="127"/>
        <v>0</v>
      </c>
      <c r="T210" s="208">
        <f t="shared" si="107"/>
        <v>0</v>
      </c>
      <c r="U210" s="220" t="e">
        <f>Akt_apakšakt_pēcuzraudzība!#REF!</f>
        <v>#REF!</v>
      </c>
      <c r="V210" s="47" t="e">
        <f t="shared" si="111"/>
        <v>#REF!</v>
      </c>
    </row>
    <row r="211" spans="1:22" ht="150" hidden="1">
      <c r="A211" s="98" t="s">
        <v>352</v>
      </c>
      <c r="B211" s="301"/>
      <c r="C211" s="99" t="s">
        <v>211</v>
      </c>
      <c r="D211" s="100" t="s">
        <v>256</v>
      </c>
      <c r="E211" s="100" t="s">
        <v>1</v>
      </c>
      <c r="F211" s="97" t="e">
        <f>VLOOKUP(A211,'Pa aktivitātēm'!A90:F253,6,0)</f>
        <v>#N/A</v>
      </c>
      <c r="G211" s="27">
        <f>G212+G219</f>
        <v>856966451</v>
      </c>
      <c r="H211" s="27">
        <f t="shared" ref="H211:M211" si="160">H212+H219</f>
        <v>856966451</v>
      </c>
      <c r="I211" s="27">
        <f t="shared" si="160"/>
        <v>47317896</v>
      </c>
      <c r="J211" s="27">
        <f t="shared" si="160"/>
        <v>42049565</v>
      </c>
      <c r="K211" s="208">
        <f t="shared" si="109"/>
        <v>899016016</v>
      </c>
      <c r="L211" s="101">
        <f t="shared" ref="L211:L232" si="161">K211/H211</f>
        <v>1.0490679243638208</v>
      </c>
      <c r="M211" s="27">
        <f t="shared" si="160"/>
        <v>0</v>
      </c>
      <c r="N211" s="23">
        <f t="shared" ref="N211:N232" si="162">M211/H211</f>
        <v>0</v>
      </c>
      <c r="O211" s="212">
        <f t="shared" ref="O211" si="163">O212+O219</f>
        <v>0</v>
      </c>
      <c r="P211" s="23">
        <f t="shared" si="106"/>
        <v>0</v>
      </c>
      <c r="Q211" s="224">
        <f t="shared" si="128"/>
        <v>856966451</v>
      </c>
      <c r="R211" s="212">
        <f>R212+R219</f>
        <v>899016016</v>
      </c>
      <c r="S211" s="227">
        <f t="shared" si="127"/>
        <v>42049565</v>
      </c>
      <c r="T211" s="208">
        <f t="shared" si="107"/>
        <v>899016016</v>
      </c>
      <c r="U211" s="222" t="e">
        <f>U212+U219</f>
        <v>#REF!</v>
      </c>
      <c r="V211" s="47" t="e">
        <f t="shared" si="111"/>
        <v>#REF!</v>
      </c>
    </row>
    <row r="212" spans="1:22" ht="112.5" hidden="1">
      <c r="A212" s="98" t="s">
        <v>351</v>
      </c>
      <c r="B212" s="301"/>
      <c r="C212" s="99" t="s">
        <v>212</v>
      </c>
      <c r="D212" s="100" t="s">
        <v>256</v>
      </c>
      <c r="E212" s="100" t="s">
        <v>1</v>
      </c>
      <c r="F212" s="97" t="e">
        <f>VLOOKUP(A212,'Pa aktivitātēm'!A91:F254,6,0)</f>
        <v>#N/A</v>
      </c>
      <c r="G212" s="27">
        <f>G213+G214+G215+G216+G217+G218</f>
        <v>826374816</v>
      </c>
      <c r="H212" s="27">
        <f t="shared" ref="H212:M212" si="164">H213+H214+H215+H216+H217+H218</f>
        <v>826374816</v>
      </c>
      <c r="I212" s="27">
        <f t="shared" si="164"/>
        <v>42032630</v>
      </c>
      <c r="J212" s="27">
        <f t="shared" si="164"/>
        <v>37557089</v>
      </c>
      <c r="K212" s="208">
        <f t="shared" si="109"/>
        <v>863931905</v>
      </c>
      <c r="L212" s="101">
        <f t="shared" si="161"/>
        <v>1.0454480076992085</v>
      </c>
      <c r="M212" s="27">
        <f t="shared" si="164"/>
        <v>0</v>
      </c>
      <c r="N212" s="23">
        <f t="shared" si="162"/>
        <v>0</v>
      </c>
      <c r="O212" s="212">
        <f>O213+O214+O215+O216+O217+O218</f>
        <v>0</v>
      </c>
      <c r="P212" s="23">
        <f t="shared" si="106"/>
        <v>0</v>
      </c>
      <c r="Q212" s="224">
        <f t="shared" si="128"/>
        <v>826374816</v>
      </c>
      <c r="R212" s="212">
        <f>R213+R214+R215+R216+R217+R218</f>
        <v>863931905</v>
      </c>
      <c r="S212" s="227">
        <f t="shared" si="127"/>
        <v>37557089</v>
      </c>
      <c r="T212" s="208">
        <f t="shared" si="107"/>
        <v>863931905</v>
      </c>
      <c r="U212" s="222" t="e">
        <f>U213+U214+U215+U216+U217+U218</f>
        <v>#REF!</v>
      </c>
      <c r="V212" s="47" t="e">
        <f t="shared" si="111"/>
        <v>#REF!</v>
      </c>
    </row>
    <row r="213" spans="1:22" ht="56.25" hidden="1">
      <c r="A213" s="95" t="s">
        <v>404</v>
      </c>
      <c r="B213" s="300"/>
      <c r="C213" s="96" t="s">
        <v>213</v>
      </c>
      <c r="D213" s="97" t="s">
        <v>256</v>
      </c>
      <c r="E213" s="97" t="s">
        <v>252</v>
      </c>
      <c r="F213" s="97">
        <f>VLOOKUP(A213,'Pa aktivitātēm'!A92:F255,6,0)</f>
        <v>5</v>
      </c>
      <c r="G213" s="110">
        <f>'Pa aktivitātēm'!G142</f>
        <v>308392773</v>
      </c>
      <c r="H213" s="110">
        <f>'Pa aktivitātēm'!I142</f>
        <v>308392773</v>
      </c>
      <c r="I213" s="110">
        <f>'Pa aktivitātēm'!J142</f>
        <v>29836929</v>
      </c>
      <c r="J213" s="110">
        <f>'Pa aktivitātēm'!K142</f>
        <v>25361388</v>
      </c>
      <c r="K213" s="208">
        <f t="shared" si="109"/>
        <v>333754161</v>
      </c>
      <c r="L213" s="81">
        <f t="shared" si="161"/>
        <v>1.0822372967864586</v>
      </c>
      <c r="M213" s="110">
        <f>'Pa aktivitātēm'!P142</f>
        <v>0</v>
      </c>
      <c r="N213" s="23">
        <f t="shared" si="162"/>
        <v>0</v>
      </c>
      <c r="O213" s="111">
        <f>'Pa aktivitātēm'!U142</f>
        <v>0</v>
      </c>
      <c r="P213" s="25">
        <f t="shared" ref="P213:P269" si="165">IFERROR(O213/H213,0)</f>
        <v>0</v>
      </c>
      <c r="Q213" s="224">
        <v>0</v>
      </c>
      <c r="R213" s="226">
        <f t="shared" ref="R213:R220" si="166">K213-O213</f>
        <v>333754161</v>
      </c>
      <c r="S213" s="227">
        <f t="shared" si="127"/>
        <v>333754161</v>
      </c>
      <c r="T213" s="208">
        <f t="shared" ref="T213:T269" si="167">Q213+S213</f>
        <v>333754161</v>
      </c>
      <c r="U213" s="220" t="e">
        <f>Akt_apakšakt_pēcuzraudzība!#REF!</f>
        <v>#REF!</v>
      </c>
      <c r="V213" s="361" t="e">
        <f t="shared" ref="V213:V269" si="168">O213-U213</f>
        <v>#REF!</v>
      </c>
    </row>
    <row r="214" spans="1:22" ht="168.75">
      <c r="A214" s="95" t="s">
        <v>412</v>
      </c>
      <c r="B214" s="300"/>
      <c r="C214" s="96" t="s">
        <v>214</v>
      </c>
      <c r="D214" s="97" t="s">
        <v>256</v>
      </c>
      <c r="E214" s="97" t="s">
        <v>252</v>
      </c>
      <c r="F214" s="97">
        <f>VLOOKUP(A214,'Pa aktivitātēm'!A93:F256,6,0)</f>
        <v>5</v>
      </c>
      <c r="G214" s="110">
        <f>'Pa aktivitātēm'!G143</f>
        <v>243563701</v>
      </c>
      <c r="H214" s="110">
        <f>'Pa aktivitātēm'!I143</f>
        <v>243563701</v>
      </c>
      <c r="I214" s="110">
        <f>'Pa aktivitātēm'!J143</f>
        <v>0</v>
      </c>
      <c r="J214" s="110">
        <f>'Pa aktivitātēm'!K143</f>
        <v>0</v>
      </c>
      <c r="K214" s="208">
        <f t="shared" ref="K214:K269" si="169">H214+J214</f>
        <v>243563701</v>
      </c>
      <c r="L214" s="81">
        <f t="shared" si="161"/>
        <v>1</v>
      </c>
      <c r="M214" s="110">
        <f>'Pa aktivitātēm'!P143</f>
        <v>0</v>
      </c>
      <c r="N214" s="23">
        <f t="shared" si="162"/>
        <v>0</v>
      </c>
      <c r="O214" s="111">
        <f>'Pa aktivitātēm'!U143</f>
        <v>0</v>
      </c>
      <c r="P214" s="25">
        <f t="shared" si="165"/>
        <v>0</v>
      </c>
      <c r="Q214" s="224">
        <f t="shared" si="128"/>
        <v>243563701</v>
      </c>
      <c r="R214" s="226">
        <f t="shared" si="166"/>
        <v>243563701</v>
      </c>
      <c r="S214" s="227">
        <f t="shared" si="127"/>
        <v>0</v>
      </c>
      <c r="T214" s="208">
        <f t="shared" si="167"/>
        <v>243563701</v>
      </c>
      <c r="U214" s="220" t="e">
        <f>Akt_apakšakt_pēcuzraudzība!#REF!</f>
        <v>#REF!</v>
      </c>
      <c r="V214" s="47" t="e">
        <f t="shared" si="168"/>
        <v>#REF!</v>
      </c>
    </row>
    <row r="215" spans="1:22" ht="112.5">
      <c r="A215" s="95" t="s">
        <v>462</v>
      </c>
      <c r="B215" s="300"/>
      <c r="C215" s="96" t="s">
        <v>215</v>
      </c>
      <c r="D215" s="97" t="s">
        <v>256</v>
      </c>
      <c r="E215" s="97" t="s">
        <v>252</v>
      </c>
      <c r="F215" s="97">
        <f>VLOOKUP(A215,'Pa aktivitātēm'!A94:F257,6,0)</f>
        <v>5</v>
      </c>
      <c r="G215" s="110">
        <f>'Pa aktivitātēm'!G144</f>
        <v>171798583</v>
      </c>
      <c r="H215" s="110">
        <f>'Pa aktivitātēm'!I144</f>
        <v>171798583</v>
      </c>
      <c r="I215" s="110">
        <f>'Pa aktivitātēm'!J144</f>
        <v>12195701</v>
      </c>
      <c r="J215" s="110">
        <f>'Pa aktivitātēm'!K144</f>
        <v>12195701</v>
      </c>
      <c r="K215" s="208">
        <f t="shared" si="169"/>
        <v>183994284</v>
      </c>
      <c r="L215" s="81">
        <f t="shared" si="161"/>
        <v>1.070988367814419</v>
      </c>
      <c r="M215" s="110">
        <f>'Pa aktivitātēm'!P144</f>
        <v>0</v>
      </c>
      <c r="N215" s="23">
        <f t="shared" si="162"/>
        <v>0</v>
      </c>
      <c r="O215" s="111">
        <f>'Pa aktivitātēm'!U144</f>
        <v>0</v>
      </c>
      <c r="P215" s="25">
        <f t="shared" si="165"/>
        <v>0</v>
      </c>
      <c r="Q215" s="224">
        <v>0</v>
      </c>
      <c r="R215" s="226">
        <f t="shared" si="166"/>
        <v>183994284</v>
      </c>
      <c r="S215" s="227">
        <f t="shared" si="127"/>
        <v>183994284</v>
      </c>
      <c r="T215" s="208">
        <f t="shared" si="167"/>
        <v>183994284</v>
      </c>
      <c r="U215" s="220" t="e">
        <f>Akt_apakšakt_pēcuzraudzība!#REF!</f>
        <v>#REF!</v>
      </c>
      <c r="V215" s="47" t="e">
        <f t="shared" si="168"/>
        <v>#REF!</v>
      </c>
    </row>
    <row r="216" spans="1:22" ht="56.25">
      <c r="A216" s="95" t="s">
        <v>405</v>
      </c>
      <c r="B216" s="300"/>
      <c r="C216" s="96" t="s">
        <v>216</v>
      </c>
      <c r="D216" s="97" t="s">
        <v>256</v>
      </c>
      <c r="E216" s="97" t="s">
        <v>252</v>
      </c>
      <c r="F216" s="97">
        <f>VLOOKUP(A216,'Pa aktivitātēm'!A95:F258,6,0)</f>
        <v>5</v>
      </c>
      <c r="G216" s="110">
        <f>'Pa aktivitātēm'!G145</f>
        <v>65544021</v>
      </c>
      <c r="H216" s="110">
        <f>'Pa aktivitātēm'!I145</f>
        <v>65544021</v>
      </c>
      <c r="I216" s="110">
        <f>'Pa aktivitātēm'!J145</f>
        <v>0</v>
      </c>
      <c r="J216" s="110">
        <f>'Pa aktivitātēm'!K145</f>
        <v>0</v>
      </c>
      <c r="K216" s="208">
        <f t="shared" si="169"/>
        <v>65544021</v>
      </c>
      <c r="L216" s="81">
        <f t="shared" si="161"/>
        <v>1</v>
      </c>
      <c r="M216" s="110">
        <f>'Pa aktivitātēm'!P145</f>
        <v>0</v>
      </c>
      <c r="N216" s="23">
        <f t="shared" si="162"/>
        <v>0</v>
      </c>
      <c r="O216" s="111">
        <f>'Pa aktivitātēm'!U145</f>
        <v>0</v>
      </c>
      <c r="P216" s="25">
        <f t="shared" si="165"/>
        <v>0</v>
      </c>
      <c r="Q216" s="224">
        <f t="shared" si="128"/>
        <v>65544021</v>
      </c>
      <c r="R216" s="226">
        <f t="shared" si="166"/>
        <v>65544021</v>
      </c>
      <c r="S216" s="227">
        <f t="shared" si="127"/>
        <v>0</v>
      </c>
      <c r="T216" s="208">
        <f t="shared" si="167"/>
        <v>65544021</v>
      </c>
      <c r="U216" s="220" t="e">
        <f>Akt_apakšakt_pēcuzraudzība!#REF!</f>
        <v>#REF!</v>
      </c>
      <c r="V216" s="47" t="e">
        <f t="shared" si="168"/>
        <v>#REF!</v>
      </c>
    </row>
    <row r="217" spans="1:22" ht="93.75" hidden="1">
      <c r="A217" s="95" t="s">
        <v>427</v>
      </c>
      <c r="B217" s="300"/>
      <c r="C217" s="96" t="s">
        <v>268</v>
      </c>
      <c r="D217" s="97" t="s">
        <v>256</v>
      </c>
      <c r="E217" s="97" t="s">
        <v>252</v>
      </c>
      <c r="F217" s="97">
        <f>VLOOKUP(A217,'Pa aktivitātēm'!A96:F259,6,0)</f>
        <v>5</v>
      </c>
      <c r="G217" s="110">
        <f>'Pa aktivitātēm'!G146</f>
        <v>28961303</v>
      </c>
      <c r="H217" s="110">
        <f>'Pa aktivitātēm'!I146</f>
        <v>28961303</v>
      </c>
      <c r="I217" s="110">
        <f>'Pa aktivitātēm'!J146</f>
        <v>0</v>
      </c>
      <c r="J217" s="110">
        <f>'Pa aktivitātēm'!K146</f>
        <v>0</v>
      </c>
      <c r="K217" s="208">
        <f t="shared" si="169"/>
        <v>28961303</v>
      </c>
      <c r="L217" s="81">
        <f t="shared" si="161"/>
        <v>1</v>
      </c>
      <c r="M217" s="110">
        <f>'Pa aktivitātēm'!P146</f>
        <v>0</v>
      </c>
      <c r="N217" s="23">
        <f t="shared" si="162"/>
        <v>0</v>
      </c>
      <c r="O217" s="111">
        <f>'Pa aktivitātēm'!U146</f>
        <v>0</v>
      </c>
      <c r="P217" s="25">
        <f t="shared" si="165"/>
        <v>0</v>
      </c>
      <c r="Q217" s="224">
        <f t="shared" si="128"/>
        <v>28961303</v>
      </c>
      <c r="R217" s="226">
        <f t="shared" si="166"/>
        <v>28961303</v>
      </c>
      <c r="S217" s="227">
        <f t="shared" si="127"/>
        <v>0</v>
      </c>
      <c r="T217" s="208">
        <f t="shared" si="167"/>
        <v>28961303</v>
      </c>
      <c r="U217" s="220" t="e">
        <f>Akt_apakšakt_pēcuzraudzība!#REF!</f>
        <v>#REF!</v>
      </c>
      <c r="V217" s="47" t="e">
        <f t="shared" si="168"/>
        <v>#REF!</v>
      </c>
    </row>
    <row r="218" spans="1:22" ht="112.5" hidden="1">
      <c r="A218" s="95" t="s">
        <v>267</v>
      </c>
      <c r="B218" s="300"/>
      <c r="C218" s="96" t="s">
        <v>269</v>
      </c>
      <c r="D218" s="97" t="s">
        <v>256</v>
      </c>
      <c r="E218" s="97" t="s">
        <v>295</v>
      </c>
      <c r="F218" s="97">
        <f>VLOOKUP(A218,'Pa aktivitātēm'!A97:F260,6,0)</f>
        <v>5</v>
      </c>
      <c r="G218" s="110">
        <f>'Pa aktivitātēm'!G147</f>
        <v>8114435</v>
      </c>
      <c r="H218" s="110">
        <f>'Pa aktivitātēm'!I147</f>
        <v>8114435</v>
      </c>
      <c r="I218" s="110">
        <f>'Pa aktivitātēm'!J147</f>
        <v>0</v>
      </c>
      <c r="J218" s="110">
        <f>'Pa aktivitātēm'!K147</f>
        <v>0</v>
      </c>
      <c r="K218" s="16">
        <f t="shared" si="169"/>
        <v>8114435</v>
      </c>
      <c r="L218" s="81">
        <f t="shared" si="161"/>
        <v>1</v>
      </c>
      <c r="M218" s="110">
        <f>'Pa aktivitātēm'!P147</f>
        <v>0</v>
      </c>
      <c r="N218" s="23">
        <f t="shared" si="162"/>
        <v>0</v>
      </c>
      <c r="O218" s="111">
        <f>'Pa aktivitātēm'!U147</f>
        <v>0</v>
      </c>
      <c r="P218" s="25">
        <f t="shared" si="165"/>
        <v>0</v>
      </c>
      <c r="Q218" s="341">
        <f t="shared" si="128"/>
        <v>8114435</v>
      </c>
      <c r="R218" s="341">
        <f t="shared" si="166"/>
        <v>8114435</v>
      </c>
      <c r="S218" s="342">
        <f t="shared" si="127"/>
        <v>0</v>
      </c>
      <c r="T218" s="16">
        <f t="shared" si="167"/>
        <v>8114435</v>
      </c>
      <c r="U218" s="342" t="e">
        <f>Akt_apakšakt_pēcuzraudzība!#REF!</f>
        <v>#REF!</v>
      </c>
      <c r="V218" s="47" t="e">
        <f t="shared" si="168"/>
        <v>#REF!</v>
      </c>
    </row>
    <row r="219" spans="1:22" ht="75" hidden="1">
      <c r="A219" s="98" t="s">
        <v>60</v>
      </c>
      <c r="B219" s="301"/>
      <c r="C219" s="99" t="s">
        <v>217</v>
      </c>
      <c r="D219" s="100" t="s">
        <v>256</v>
      </c>
      <c r="E219" s="100" t="s">
        <v>252</v>
      </c>
      <c r="F219" s="97" t="e">
        <f>VLOOKUP(A219,'Pa aktivitātēm'!A98:F261,6,0)</f>
        <v>#N/A</v>
      </c>
      <c r="G219" s="110">
        <f>G220</f>
        <v>30591635</v>
      </c>
      <c r="H219" s="110">
        <f t="shared" ref="H219:M219" si="170">H220</f>
        <v>30591635</v>
      </c>
      <c r="I219" s="110">
        <f t="shared" si="170"/>
        <v>5285266</v>
      </c>
      <c r="J219" s="110">
        <f t="shared" si="170"/>
        <v>4492476</v>
      </c>
      <c r="K219" s="208">
        <f t="shared" si="169"/>
        <v>35084111</v>
      </c>
      <c r="L219" s="81">
        <f t="shared" si="161"/>
        <v>1.1468530858190482</v>
      </c>
      <c r="M219" s="110">
        <f t="shared" si="170"/>
        <v>0</v>
      </c>
      <c r="N219" s="23">
        <f t="shared" si="162"/>
        <v>0</v>
      </c>
      <c r="O219" s="214">
        <f>O220</f>
        <v>0</v>
      </c>
      <c r="P219" s="23">
        <f t="shared" si="165"/>
        <v>0</v>
      </c>
      <c r="Q219" s="224">
        <f t="shared" si="128"/>
        <v>30591635</v>
      </c>
      <c r="R219" s="226">
        <f t="shared" si="166"/>
        <v>35084111</v>
      </c>
      <c r="S219" s="227">
        <f t="shared" si="127"/>
        <v>4492476</v>
      </c>
      <c r="T219" s="208">
        <f t="shared" si="167"/>
        <v>35084111</v>
      </c>
      <c r="U219" s="220" t="e">
        <f>Akt_apakšakt_pēcuzraudzība!#REF!</f>
        <v>#REF!</v>
      </c>
      <c r="V219" s="47" t="e">
        <f t="shared" si="168"/>
        <v>#REF!</v>
      </c>
    </row>
    <row r="220" spans="1:22" ht="75">
      <c r="A220" s="95" t="s">
        <v>411</v>
      </c>
      <c r="B220" s="300"/>
      <c r="C220" s="96" t="s">
        <v>218</v>
      </c>
      <c r="D220" s="97" t="s">
        <v>256</v>
      </c>
      <c r="E220" s="97" t="s">
        <v>252</v>
      </c>
      <c r="F220" s="97">
        <f>VLOOKUP(A220,'Pa aktivitātēm'!A99:F262,6,0)</f>
        <v>5</v>
      </c>
      <c r="G220" s="110">
        <f>'Pa aktivitātēm'!G148</f>
        <v>30591635</v>
      </c>
      <c r="H220" s="110">
        <f>'Pa aktivitātēm'!I148</f>
        <v>30591635</v>
      </c>
      <c r="I220" s="110">
        <f>'Pa aktivitātēm'!J148</f>
        <v>5285266</v>
      </c>
      <c r="J220" s="110">
        <f>'Pa aktivitātēm'!K148</f>
        <v>4492476</v>
      </c>
      <c r="K220" s="208">
        <f t="shared" si="169"/>
        <v>35084111</v>
      </c>
      <c r="L220" s="81">
        <f t="shared" si="161"/>
        <v>1.1468530858190482</v>
      </c>
      <c r="M220" s="110">
        <f>'Pa aktivitātēm'!P148</f>
        <v>0</v>
      </c>
      <c r="N220" s="23">
        <f t="shared" si="162"/>
        <v>0</v>
      </c>
      <c r="O220" s="111">
        <f>'Pa aktivitātēm'!U148</f>
        <v>0</v>
      </c>
      <c r="P220" s="25">
        <f t="shared" si="165"/>
        <v>0</v>
      </c>
      <c r="Q220" s="224">
        <f t="shared" si="128"/>
        <v>30591635</v>
      </c>
      <c r="R220" s="226">
        <f t="shared" si="166"/>
        <v>35084111</v>
      </c>
      <c r="S220" s="227">
        <f t="shared" si="127"/>
        <v>4492476</v>
      </c>
      <c r="T220" s="208">
        <f t="shared" si="167"/>
        <v>35084111</v>
      </c>
      <c r="U220" s="220" t="e">
        <f>Akt_apakšakt_pēcuzraudzība!#REF!</f>
        <v>#REF!</v>
      </c>
      <c r="V220" s="47" t="e">
        <f t="shared" si="168"/>
        <v>#REF!</v>
      </c>
    </row>
    <row r="221" spans="1:22" ht="112.5" hidden="1">
      <c r="A221" s="98" t="s">
        <v>61</v>
      </c>
      <c r="B221" s="301"/>
      <c r="C221" s="99" t="s">
        <v>219</v>
      </c>
      <c r="D221" s="100" t="s">
        <v>254</v>
      </c>
      <c r="E221" s="100" t="s">
        <v>76</v>
      </c>
      <c r="F221" s="97" t="e">
        <f>VLOOKUP(A221,'Pa aktivitātēm'!A100:F263,6,0)</f>
        <v>#N/A</v>
      </c>
      <c r="G221" s="27">
        <f>G222+G229+G235+G239</f>
        <v>332866466</v>
      </c>
      <c r="H221" s="27">
        <f t="shared" ref="H221:M221" si="171">H222+H229+H235+H239</f>
        <v>332866466</v>
      </c>
      <c r="I221" s="27">
        <f t="shared" si="171"/>
        <v>31066119.485062692</v>
      </c>
      <c r="J221" s="27">
        <f t="shared" si="171"/>
        <v>27860195.485062692</v>
      </c>
      <c r="K221" s="208">
        <f t="shared" si="169"/>
        <v>360726661.48506272</v>
      </c>
      <c r="L221" s="101">
        <f t="shared" si="161"/>
        <v>1.0836978137805648</v>
      </c>
      <c r="M221" s="27">
        <f t="shared" si="171"/>
        <v>0</v>
      </c>
      <c r="N221" s="23">
        <f t="shared" si="162"/>
        <v>0</v>
      </c>
      <c r="O221" s="212">
        <f t="shared" ref="O221" si="172">O222+O229+O235+O239</f>
        <v>0</v>
      </c>
      <c r="P221" s="23">
        <f t="shared" si="165"/>
        <v>0</v>
      </c>
      <c r="Q221" s="224">
        <f t="shared" si="128"/>
        <v>332866466</v>
      </c>
      <c r="R221" s="212">
        <f>R222+R229+R235+R239</f>
        <v>360726661.48506272</v>
      </c>
      <c r="S221" s="227">
        <f t="shared" si="127"/>
        <v>27860195.485062718</v>
      </c>
      <c r="T221" s="208">
        <f t="shared" si="167"/>
        <v>360726661.48506272</v>
      </c>
      <c r="U221" s="222" t="e">
        <f>U222+U229+U235+U239</f>
        <v>#REF!</v>
      </c>
      <c r="V221" s="47" t="e">
        <f t="shared" si="168"/>
        <v>#REF!</v>
      </c>
    </row>
    <row r="222" spans="1:22" ht="56.25" hidden="1">
      <c r="A222" s="98" t="s">
        <v>62</v>
      </c>
      <c r="B222" s="301"/>
      <c r="C222" s="99" t="s">
        <v>220</v>
      </c>
      <c r="D222" s="100" t="s">
        <v>254</v>
      </c>
      <c r="E222" s="100" t="s">
        <v>295</v>
      </c>
      <c r="F222" s="97" t="e">
        <f>VLOOKUP(A222,'Pa aktivitātēm'!A101:F264,6,0)</f>
        <v>#N/A</v>
      </c>
      <c r="G222" s="27">
        <f>G223+G224+G225+G226</f>
        <v>194767383</v>
      </c>
      <c r="H222" s="27">
        <f t="shared" ref="H222:M222" si="173">H223+H224+H225+H226</f>
        <v>194767383</v>
      </c>
      <c r="I222" s="27">
        <f t="shared" si="173"/>
        <v>10608682</v>
      </c>
      <c r="J222" s="27">
        <f t="shared" si="173"/>
        <v>7402758</v>
      </c>
      <c r="K222" s="208">
        <f t="shared" si="169"/>
        <v>202170141</v>
      </c>
      <c r="L222" s="101">
        <f t="shared" si="161"/>
        <v>1.0380082018147772</v>
      </c>
      <c r="M222" s="27">
        <f t="shared" si="173"/>
        <v>0</v>
      </c>
      <c r="N222" s="23">
        <f t="shared" si="162"/>
        <v>0</v>
      </c>
      <c r="O222" s="212">
        <f t="shared" ref="O222" si="174">O223+O224+O225+O226</f>
        <v>0</v>
      </c>
      <c r="P222" s="23">
        <f t="shared" si="165"/>
        <v>0</v>
      </c>
      <c r="Q222" s="224">
        <f t="shared" si="128"/>
        <v>194767383</v>
      </c>
      <c r="R222" s="212">
        <f>R223+R224+R225+R226</f>
        <v>202170141</v>
      </c>
      <c r="S222" s="227">
        <f t="shared" si="127"/>
        <v>7402758</v>
      </c>
      <c r="T222" s="208">
        <f t="shared" si="167"/>
        <v>202170141</v>
      </c>
      <c r="U222" s="222" t="e">
        <f>U223+U224+U225+U226</f>
        <v>#REF!</v>
      </c>
      <c r="V222" s="47" t="e">
        <f t="shared" si="168"/>
        <v>#REF!</v>
      </c>
    </row>
    <row r="223" spans="1:22" ht="150" hidden="1">
      <c r="A223" s="95" t="s">
        <v>463</v>
      </c>
      <c r="B223" s="300"/>
      <c r="C223" s="96" t="s">
        <v>282</v>
      </c>
      <c r="D223" s="97" t="s">
        <v>254</v>
      </c>
      <c r="E223" s="97" t="s">
        <v>295</v>
      </c>
      <c r="F223" s="97">
        <f>VLOOKUP(A223,'Pa aktivitātēm'!A102:F265,6,0)</f>
        <v>5</v>
      </c>
      <c r="G223" s="110">
        <f>'Pa aktivitātēm'!G149</f>
        <v>143493781</v>
      </c>
      <c r="H223" s="110">
        <f>'Pa aktivitātēm'!I149</f>
        <v>143493781</v>
      </c>
      <c r="I223" s="110">
        <f>'Pa aktivitātēm'!J149</f>
        <v>224699</v>
      </c>
      <c r="J223" s="110">
        <f>'Pa aktivitātēm'!K149</f>
        <v>224699</v>
      </c>
      <c r="K223" s="208">
        <f t="shared" si="169"/>
        <v>143718480</v>
      </c>
      <c r="L223" s="81">
        <f t="shared" si="161"/>
        <v>1.0015659145534677</v>
      </c>
      <c r="M223" s="110">
        <f>'Pa aktivitātēm'!P149</f>
        <v>0</v>
      </c>
      <c r="N223" s="23">
        <f t="shared" si="162"/>
        <v>0</v>
      </c>
      <c r="O223" s="111">
        <f>'Pa aktivitātēm'!U149</f>
        <v>0</v>
      </c>
      <c r="P223" s="25">
        <f t="shared" si="165"/>
        <v>0</v>
      </c>
      <c r="Q223" s="224">
        <f t="shared" si="128"/>
        <v>143493781</v>
      </c>
      <c r="R223" s="226">
        <f t="shared" ref="R223:R228" si="175">K223-O223</f>
        <v>143718480</v>
      </c>
      <c r="S223" s="227">
        <f t="shared" si="127"/>
        <v>224699</v>
      </c>
      <c r="T223" s="208">
        <f t="shared" si="167"/>
        <v>143718480</v>
      </c>
      <c r="U223" s="220" t="e">
        <f>Akt_apakšakt_pēcuzraudzība!#REF!</f>
        <v>#REF!</v>
      </c>
      <c r="V223" s="47" t="e">
        <f t="shared" si="168"/>
        <v>#REF!</v>
      </c>
    </row>
    <row r="224" spans="1:22" ht="112.5" hidden="1">
      <c r="A224" s="95" t="s">
        <v>63</v>
      </c>
      <c r="B224" s="300"/>
      <c r="C224" s="96" t="s">
        <v>265</v>
      </c>
      <c r="D224" s="97" t="s">
        <v>254</v>
      </c>
      <c r="E224" s="97" t="s">
        <v>295</v>
      </c>
      <c r="F224" s="97">
        <f>VLOOKUP(A224,'Pa aktivitātēm'!A103:F266,6,0)</f>
        <v>5</v>
      </c>
      <c r="G224" s="110">
        <f>'Pa aktivitātēm'!G150</f>
        <v>3023602</v>
      </c>
      <c r="H224" s="110">
        <f>'Pa aktivitātēm'!I150</f>
        <v>3023602</v>
      </c>
      <c r="I224" s="110">
        <f>'Pa aktivitātēm'!J150</f>
        <v>0</v>
      </c>
      <c r="J224" s="110">
        <f>'Pa aktivitātēm'!K150</f>
        <v>0</v>
      </c>
      <c r="K224" s="208">
        <f t="shared" si="169"/>
        <v>3023602</v>
      </c>
      <c r="L224" s="81">
        <f t="shared" si="161"/>
        <v>1</v>
      </c>
      <c r="M224" s="110">
        <f>'Pa aktivitātēm'!P150</f>
        <v>0</v>
      </c>
      <c r="N224" s="23">
        <f t="shared" si="162"/>
        <v>0</v>
      </c>
      <c r="O224" s="111">
        <f>'Pa aktivitātēm'!U150</f>
        <v>0</v>
      </c>
      <c r="P224" s="25">
        <f t="shared" si="165"/>
        <v>0</v>
      </c>
      <c r="Q224" s="224">
        <f t="shared" si="128"/>
        <v>3023602</v>
      </c>
      <c r="R224" s="226">
        <f t="shared" si="175"/>
        <v>3023602</v>
      </c>
      <c r="S224" s="227">
        <f t="shared" si="127"/>
        <v>0</v>
      </c>
      <c r="T224" s="208">
        <f t="shared" si="167"/>
        <v>3023602</v>
      </c>
      <c r="U224" s="220" t="e">
        <f>Akt_apakšakt_pēcuzraudzība!#REF!</f>
        <v>#REF!</v>
      </c>
      <c r="V224" s="47" t="e">
        <f t="shared" si="168"/>
        <v>#REF!</v>
      </c>
    </row>
    <row r="225" spans="1:22" ht="56.25" hidden="1">
      <c r="A225" s="95" t="s">
        <v>413</v>
      </c>
      <c r="B225" s="300"/>
      <c r="C225" s="96" t="s">
        <v>221</v>
      </c>
      <c r="D225" s="97" t="s">
        <v>254</v>
      </c>
      <c r="E225" s="97" t="s">
        <v>295</v>
      </c>
      <c r="F225" s="97">
        <f>VLOOKUP(A225,'Pa aktivitātēm'!A104:F267,6,0)</f>
        <v>5</v>
      </c>
      <c r="G225" s="110">
        <f>'Pa aktivitātēm'!G151</f>
        <v>32294139</v>
      </c>
      <c r="H225" s="110">
        <f>'Pa aktivitātēm'!I151</f>
        <v>32294139</v>
      </c>
      <c r="I225" s="110">
        <f>'Pa aktivitātēm'!J151</f>
        <v>10383983</v>
      </c>
      <c r="J225" s="110">
        <f>'Pa aktivitātēm'!K151</f>
        <v>7178059</v>
      </c>
      <c r="K225" s="357">
        <f t="shared" si="169"/>
        <v>39472198</v>
      </c>
      <c r="L225" s="356">
        <f t="shared" si="161"/>
        <v>1.2222712610483284</v>
      </c>
      <c r="M225" s="110">
        <f>'Pa aktivitātēm'!P151</f>
        <v>0</v>
      </c>
      <c r="N225" s="23">
        <f t="shared" si="162"/>
        <v>0</v>
      </c>
      <c r="O225" s="111">
        <f>'Pa aktivitātēm'!U151</f>
        <v>0</v>
      </c>
      <c r="P225" s="25">
        <f t="shared" si="165"/>
        <v>0</v>
      </c>
      <c r="Q225" s="358">
        <v>0</v>
      </c>
      <c r="R225" s="358">
        <f t="shared" si="175"/>
        <v>39472198</v>
      </c>
      <c r="S225" s="358">
        <f t="shared" si="127"/>
        <v>39472198</v>
      </c>
      <c r="T225" s="357">
        <f t="shared" si="167"/>
        <v>39472198</v>
      </c>
      <c r="U225" s="358" t="e">
        <f>Akt_apakšakt_pēcuzraudzība!#REF!</f>
        <v>#REF!</v>
      </c>
      <c r="V225" s="29" t="e">
        <f t="shared" si="168"/>
        <v>#REF!</v>
      </c>
    </row>
    <row r="226" spans="1:22" ht="56.25" hidden="1">
      <c r="A226" s="95" t="s">
        <v>559</v>
      </c>
      <c r="B226" s="300"/>
      <c r="C226" s="96" t="s">
        <v>560</v>
      </c>
      <c r="D226" s="97" t="s">
        <v>254</v>
      </c>
      <c r="E226" s="97" t="s">
        <v>295</v>
      </c>
      <c r="F226" s="97" t="e">
        <f>VLOOKUP(A226,'Pa aktivitātēm'!A105:F268,6,0)</f>
        <v>#N/A</v>
      </c>
      <c r="G226" s="28">
        <f>G227+G228</f>
        <v>15955861</v>
      </c>
      <c r="H226" s="28">
        <f t="shared" ref="H226:M226" si="176">H227+H228</f>
        <v>15955861</v>
      </c>
      <c r="I226" s="28">
        <f t="shared" si="176"/>
        <v>0</v>
      </c>
      <c r="J226" s="28">
        <f t="shared" si="176"/>
        <v>0</v>
      </c>
      <c r="K226" s="208">
        <f t="shared" si="169"/>
        <v>15955861</v>
      </c>
      <c r="L226" s="81">
        <f t="shared" si="161"/>
        <v>1</v>
      </c>
      <c r="M226" s="28">
        <f t="shared" si="176"/>
        <v>0</v>
      </c>
      <c r="N226" s="23">
        <f t="shared" si="162"/>
        <v>0</v>
      </c>
      <c r="O226" s="214">
        <f>O227+O228</f>
        <v>0</v>
      </c>
      <c r="P226" s="25">
        <f t="shared" si="165"/>
        <v>0</v>
      </c>
      <c r="Q226" s="224">
        <f t="shared" si="128"/>
        <v>15955861</v>
      </c>
      <c r="R226" s="226">
        <f t="shared" si="175"/>
        <v>15955861</v>
      </c>
      <c r="S226" s="227">
        <f t="shared" si="127"/>
        <v>0</v>
      </c>
      <c r="T226" s="208">
        <f t="shared" si="167"/>
        <v>15955861</v>
      </c>
      <c r="U226" s="220" t="e">
        <f>Akt_apakšakt_pēcuzraudzība!#REF!</f>
        <v>#REF!</v>
      </c>
      <c r="V226" s="47" t="e">
        <f t="shared" si="168"/>
        <v>#REF!</v>
      </c>
    </row>
    <row r="227" spans="1:22" ht="112.5" hidden="1">
      <c r="A227" s="95" t="s">
        <v>354</v>
      </c>
      <c r="B227" s="300"/>
      <c r="C227" s="96" t="s">
        <v>328</v>
      </c>
      <c r="D227" s="97" t="s">
        <v>254</v>
      </c>
      <c r="E227" s="97" t="s">
        <v>295</v>
      </c>
      <c r="F227" s="97">
        <f>VLOOKUP(A227,'Pa aktivitātēm'!A106:F269,6,0)</f>
        <v>5</v>
      </c>
      <c r="G227" s="110">
        <f>'Pa aktivitātēm'!G152</f>
        <v>9791239</v>
      </c>
      <c r="H227" s="110">
        <f>'Pa aktivitātēm'!I152</f>
        <v>9791239</v>
      </c>
      <c r="I227" s="110">
        <f>'Pa aktivitātēm'!J152</f>
        <v>0</v>
      </c>
      <c r="J227" s="110">
        <f>'Pa aktivitātēm'!K152</f>
        <v>0</v>
      </c>
      <c r="K227" s="208">
        <f t="shared" si="169"/>
        <v>9791239</v>
      </c>
      <c r="L227" s="81">
        <f t="shared" si="161"/>
        <v>1</v>
      </c>
      <c r="M227" s="110">
        <f>'Pa aktivitātēm'!P152</f>
        <v>0</v>
      </c>
      <c r="N227" s="23">
        <f t="shared" si="162"/>
        <v>0</v>
      </c>
      <c r="O227" s="111">
        <f>'Pa aktivitātēm'!U152</f>
        <v>0</v>
      </c>
      <c r="P227" s="25">
        <f t="shared" si="165"/>
        <v>0</v>
      </c>
      <c r="Q227" s="224">
        <f t="shared" si="128"/>
        <v>9791239</v>
      </c>
      <c r="R227" s="226">
        <f t="shared" si="175"/>
        <v>9791239</v>
      </c>
      <c r="S227" s="227">
        <f t="shared" si="127"/>
        <v>0</v>
      </c>
      <c r="T227" s="208">
        <f t="shared" si="167"/>
        <v>9791239</v>
      </c>
      <c r="U227" s="220" t="e">
        <f>Akt_apakšakt_pēcuzraudzība!#REF!</f>
        <v>#REF!</v>
      </c>
      <c r="V227" s="47" t="e">
        <f t="shared" si="168"/>
        <v>#REF!</v>
      </c>
    </row>
    <row r="228" spans="1:22" ht="131.25" hidden="1">
      <c r="A228" s="95" t="s">
        <v>434</v>
      </c>
      <c r="B228" s="300"/>
      <c r="C228" s="96" t="s">
        <v>222</v>
      </c>
      <c r="D228" s="97" t="s">
        <v>254</v>
      </c>
      <c r="E228" s="97" t="s">
        <v>295</v>
      </c>
      <c r="F228" s="97">
        <f>VLOOKUP(A228,'Pa aktivitātēm'!A107:F270,6,0)</f>
        <v>5</v>
      </c>
      <c r="G228" s="110">
        <f>'Pa aktivitātēm'!G153</f>
        <v>6164622</v>
      </c>
      <c r="H228" s="110">
        <f>'Pa aktivitātēm'!I153</f>
        <v>6164622</v>
      </c>
      <c r="I228" s="110">
        <f>'Pa aktivitātēm'!J153</f>
        <v>0</v>
      </c>
      <c r="J228" s="110">
        <f>'Pa aktivitātēm'!K153</f>
        <v>0</v>
      </c>
      <c r="K228" s="208">
        <f t="shared" si="169"/>
        <v>6164622</v>
      </c>
      <c r="L228" s="81">
        <f t="shared" si="161"/>
        <v>1</v>
      </c>
      <c r="M228" s="110">
        <f>'Pa aktivitātēm'!P153</f>
        <v>0</v>
      </c>
      <c r="N228" s="23">
        <f t="shared" si="162"/>
        <v>0</v>
      </c>
      <c r="O228" s="111">
        <f>'Pa aktivitātēm'!U153</f>
        <v>0</v>
      </c>
      <c r="P228" s="25">
        <f t="shared" si="165"/>
        <v>0</v>
      </c>
      <c r="Q228" s="224">
        <f t="shared" si="128"/>
        <v>6164622</v>
      </c>
      <c r="R228" s="226">
        <f t="shared" si="175"/>
        <v>6164622</v>
      </c>
      <c r="S228" s="227">
        <f t="shared" ref="S228:S262" si="177">R228-Q228</f>
        <v>0</v>
      </c>
      <c r="T228" s="208">
        <f t="shared" si="167"/>
        <v>6164622</v>
      </c>
      <c r="U228" s="220" t="e">
        <f>Akt_apakšakt_pēcuzraudzība!#REF!</f>
        <v>#REF!</v>
      </c>
      <c r="V228" s="47" t="e">
        <f t="shared" si="168"/>
        <v>#REF!</v>
      </c>
    </row>
    <row r="229" spans="1:22" ht="56.25" hidden="1">
      <c r="A229" s="98" t="s">
        <v>64</v>
      </c>
      <c r="B229" s="301"/>
      <c r="C229" s="99" t="s">
        <v>223</v>
      </c>
      <c r="D229" s="100" t="s">
        <v>254</v>
      </c>
      <c r="E229" s="100" t="s">
        <v>246</v>
      </c>
      <c r="F229" s="97" t="e">
        <f>VLOOKUP(A229,'Pa aktivitātēm'!A108:F271,6,0)</f>
        <v>#N/A</v>
      </c>
      <c r="G229" s="27">
        <f>G230+G234</f>
        <v>17230584</v>
      </c>
      <c r="H229" s="27">
        <f t="shared" ref="H229:M229" si="178">H230+H234</f>
        <v>17230584</v>
      </c>
      <c r="I229" s="27">
        <f t="shared" si="178"/>
        <v>0</v>
      </c>
      <c r="J229" s="27">
        <f t="shared" si="178"/>
        <v>0</v>
      </c>
      <c r="K229" s="208">
        <f t="shared" si="169"/>
        <v>17230584</v>
      </c>
      <c r="L229" s="101">
        <f t="shared" si="161"/>
        <v>1</v>
      </c>
      <c r="M229" s="27">
        <f t="shared" si="178"/>
        <v>0</v>
      </c>
      <c r="N229" s="23">
        <f t="shared" si="162"/>
        <v>0</v>
      </c>
      <c r="O229" s="212">
        <f t="shared" ref="O229" si="179">O230+O234</f>
        <v>0</v>
      </c>
      <c r="P229" s="23">
        <f t="shared" si="165"/>
        <v>0</v>
      </c>
      <c r="Q229" s="224">
        <f t="shared" ref="Q229:Q269" si="180">H229-O229</f>
        <v>17230584</v>
      </c>
      <c r="R229" s="212">
        <f>R230+R234</f>
        <v>17230584</v>
      </c>
      <c r="S229" s="227">
        <f t="shared" si="177"/>
        <v>0</v>
      </c>
      <c r="T229" s="208">
        <f t="shared" si="167"/>
        <v>17230584</v>
      </c>
      <c r="U229" s="222" t="e">
        <f>U230+U234</f>
        <v>#REF!</v>
      </c>
      <c r="V229" s="47" t="e">
        <f t="shared" si="168"/>
        <v>#REF!</v>
      </c>
    </row>
    <row r="230" spans="1:22" ht="93.75" hidden="1">
      <c r="A230" s="95" t="s">
        <v>561</v>
      </c>
      <c r="B230" s="300"/>
      <c r="C230" s="96" t="s">
        <v>562</v>
      </c>
      <c r="D230" s="97" t="s">
        <v>254</v>
      </c>
      <c r="E230" s="97" t="s">
        <v>246</v>
      </c>
      <c r="F230" s="97" t="e">
        <f>VLOOKUP(A230,'Pa aktivitātēm'!A109:F272,6,0)</f>
        <v>#N/A</v>
      </c>
      <c r="G230" s="48">
        <f>G231+G232+G233</f>
        <v>17230584</v>
      </c>
      <c r="H230" s="48">
        <f t="shared" ref="H230:M230" si="181">H231+H232+H233</f>
        <v>17230584</v>
      </c>
      <c r="I230" s="48">
        <f t="shared" si="181"/>
        <v>0</v>
      </c>
      <c r="J230" s="48">
        <f t="shared" si="181"/>
        <v>0</v>
      </c>
      <c r="K230" s="208">
        <f t="shared" si="169"/>
        <v>17230584</v>
      </c>
      <c r="L230" s="81">
        <f t="shared" si="161"/>
        <v>1</v>
      </c>
      <c r="M230" s="48">
        <f t="shared" si="181"/>
        <v>0</v>
      </c>
      <c r="N230" s="23">
        <f t="shared" si="162"/>
        <v>0</v>
      </c>
      <c r="O230" s="214">
        <f t="shared" ref="O230" si="182">O231+O232+O233</f>
        <v>0</v>
      </c>
      <c r="P230" s="25">
        <f t="shared" si="165"/>
        <v>0</v>
      </c>
      <c r="Q230" s="224">
        <f t="shared" si="180"/>
        <v>17230584</v>
      </c>
      <c r="R230" s="226">
        <f>K230-O230</f>
        <v>17230584</v>
      </c>
      <c r="S230" s="227">
        <f t="shared" si="177"/>
        <v>0</v>
      </c>
      <c r="T230" s="208">
        <f t="shared" si="167"/>
        <v>17230584</v>
      </c>
      <c r="U230" s="220" t="e">
        <f>Akt_apakšakt_pēcuzraudzība!#REF!</f>
        <v>#REF!</v>
      </c>
      <c r="V230" s="47" t="e">
        <f t="shared" si="168"/>
        <v>#REF!</v>
      </c>
    </row>
    <row r="231" spans="1:22" ht="187.5" hidden="1">
      <c r="A231" s="95" t="s">
        <v>423</v>
      </c>
      <c r="B231" s="300"/>
      <c r="C231" s="96" t="s">
        <v>287</v>
      </c>
      <c r="D231" s="97" t="s">
        <v>254</v>
      </c>
      <c r="E231" s="97" t="s">
        <v>246</v>
      </c>
      <c r="F231" s="97">
        <f>VLOOKUP(A231,'Pa aktivitātēm'!A110:F273,6,0)</f>
        <v>5</v>
      </c>
      <c r="G231" s="110">
        <f>'Pa aktivitātēm'!G154</f>
        <v>11049900</v>
      </c>
      <c r="H231" s="110">
        <f>'Pa aktivitātēm'!I154</f>
        <v>11049900</v>
      </c>
      <c r="I231" s="110">
        <f>'Pa aktivitātēm'!J154</f>
        <v>0</v>
      </c>
      <c r="J231" s="110">
        <f>'Pa aktivitātēm'!K154</f>
        <v>0</v>
      </c>
      <c r="K231" s="208">
        <f t="shared" si="169"/>
        <v>11049900</v>
      </c>
      <c r="L231" s="81">
        <f t="shared" si="161"/>
        <v>1</v>
      </c>
      <c r="M231" s="110">
        <f>'Pa aktivitātēm'!P154</f>
        <v>0</v>
      </c>
      <c r="N231" s="23">
        <f t="shared" si="162"/>
        <v>0</v>
      </c>
      <c r="O231" s="111">
        <f>'Pa aktivitātēm'!U154</f>
        <v>0</v>
      </c>
      <c r="P231" s="25">
        <f t="shared" si="165"/>
        <v>0</v>
      </c>
      <c r="Q231" s="224">
        <f t="shared" si="180"/>
        <v>11049900</v>
      </c>
      <c r="R231" s="226">
        <f>K231-O231</f>
        <v>11049900</v>
      </c>
      <c r="S231" s="227">
        <f t="shared" si="177"/>
        <v>0</v>
      </c>
      <c r="T231" s="208">
        <f t="shared" si="167"/>
        <v>11049900</v>
      </c>
      <c r="U231" s="220" t="e">
        <f>Akt_apakšakt_pēcuzraudzība!#REF!</f>
        <v>#REF!</v>
      </c>
      <c r="V231" s="47" t="e">
        <f t="shared" si="168"/>
        <v>#REF!</v>
      </c>
    </row>
    <row r="232" spans="1:22" ht="75" hidden="1">
      <c r="A232" s="95" t="s">
        <v>424</v>
      </c>
      <c r="B232" s="300"/>
      <c r="C232" s="96" t="s">
        <v>224</v>
      </c>
      <c r="D232" s="97" t="s">
        <v>254</v>
      </c>
      <c r="E232" s="97" t="s">
        <v>246</v>
      </c>
      <c r="F232" s="97">
        <f>VLOOKUP(A232,'Pa aktivitātēm'!A111:F274,6,0)</f>
        <v>5</v>
      </c>
      <c r="G232" s="110">
        <f>'Pa aktivitātēm'!G155</f>
        <v>6180684</v>
      </c>
      <c r="H232" s="110">
        <f>'Pa aktivitātēm'!I155</f>
        <v>6180684</v>
      </c>
      <c r="I232" s="110">
        <f>'Pa aktivitātēm'!J155</f>
        <v>0</v>
      </c>
      <c r="J232" s="110">
        <f>'Pa aktivitātēm'!K155</f>
        <v>0</v>
      </c>
      <c r="K232" s="208">
        <f t="shared" si="169"/>
        <v>6180684</v>
      </c>
      <c r="L232" s="81">
        <f t="shared" si="161"/>
        <v>1</v>
      </c>
      <c r="M232" s="110">
        <f>'Pa aktivitātēm'!P155</f>
        <v>0</v>
      </c>
      <c r="N232" s="23">
        <f t="shared" si="162"/>
        <v>0</v>
      </c>
      <c r="O232" s="111">
        <f>'Pa aktivitātēm'!U155</f>
        <v>0</v>
      </c>
      <c r="P232" s="25">
        <f t="shared" si="165"/>
        <v>0</v>
      </c>
      <c r="Q232" s="224">
        <f t="shared" si="180"/>
        <v>6180684</v>
      </c>
      <c r="R232" s="226">
        <f>K232-O232</f>
        <v>6180684</v>
      </c>
      <c r="S232" s="227">
        <f t="shared" si="177"/>
        <v>0</v>
      </c>
      <c r="T232" s="208">
        <f t="shared" si="167"/>
        <v>6180684</v>
      </c>
      <c r="U232" s="220" t="e">
        <f>Akt_apakšakt_pēcuzraudzība!#REF!</f>
        <v>#REF!</v>
      </c>
      <c r="V232" s="47" t="e">
        <f t="shared" si="168"/>
        <v>#REF!</v>
      </c>
    </row>
    <row r="233" spans="1:22" ht="131.25" hidden="1">
      <c r="A233" s="95" t="s">
        <v>65</v>
      </c>
      <c r="B233" s="300"/>
      <c r="C233" s="96" t="s">
        <v>225</v>
      </c>
      <c r="D233" s="97" t="s">
        <v>254</v>
      </c>
      <c r="E233" s="97" t="s">
        <v>246</v>
      </c>
      <c r="F233" s="97" t="e">
        <f>VLOOKUP(A233,'Pa aktivitātēm'!A112:F275,6,0)</f>
        <v>#N/A</v>
      </c>
      <c r="G233" s="110">
        <f>'Pa aktivitātēm'!G156</f>
        <v>0</v>
      </c>
      <c r="H233" s="110">
        <f>'Pa aktivitātēm'!I156</f>
        <v>0</v>
      </c>
      <c r="I233" s="110">
        <f>'Pa aktivitātēm'!J156</f>
        <v>0</v>
      </c>
      <c r="J233" s="110">
        <f>'Pa aktivitātēm'!K156</f>
        <v>0</v>
      </c>
      <c r="K233" s="208">
        <f t="shared" si="169"/>
        <v>0</v>
      </c>
      <c r="L233" s="81">
        <v>0</v>
      </c>
      <c r="M233" s="110">
        <f>'Pa aktivitātēm'!P156</f>
        <v>0</v>
      </c>
      <c r="N233" s="23">
        <v>0</v>
      </c>
      <c r="O233" s="111">
        <f>'Pa aktivitātēm'!U156</f>
        <v>0</v>
      </c>
      <c r="P233" s="25">
        <f t="shared" si="165"/>
        <v>0</v>
      </c>
      <c r="Q233" s="224">
        <f t="shared" si="180"/>
        <v>0</v>
      </c>
      <c r="R233" s="226">
        <f>K233-O233</f>
        <v>0</v>
      </c>
      <c r="S233" s="227">
        <f t="shared" si="177"/>
        <v>0</v>
      </c>
      <c r="T233" s="208">
        <f t="shared" si="167"/>
        <v>0</v>
      </c>
      <c r="U233" s="220" t="e">
        <f>Akt_apakšakt_pēcuzraudzība!#REF!</f>
        <v>#REF!</v>
      </c>
      <c r="V233" s="47" t="e">
        <f t="shared" si="168"/>
        <v>#REF!</v>
      </c>
    </row>
    <row r="234" spans="1:22" ht="56.25" hidden="1">
      <c r="A234" s="95" t="s">
        <v>66</v>
      </c>
      <c r="B234" s="300"/>
      <c r="C234" s="96" t="s">
        <v>226</v>
      </c>
      <c r="D234" s="97" t="s">
        <v>254</v>
      </c>
      <c r="E234" s="97" t="s">
        <v>246</v>
      </c>
      <c r="F234" s="97" t="e">
        <f>VLOOKUP(A234,'Pa aktivitātēm'!A113:F276,6,0)</f>
        <v>#N/A</v>
      </c>
      <c r="G234" s="110">
        <f>'Pa aktivitātēm'!G157</f>
        <v>0</v>
      </c>
      <c r="H234" s="110">
        <f>'Pa aktivitātēm'!I157</f>
        <v>0</v>
      </c>
      <c r="I234" s="110">
        <f>'Pa aktivitātēm'!J157</f>
        <v>0</v>
      </c>
      <c r="J234" s="110">
        <f>'Pa aktivitātēm'!K157</f>
        <v>0</v>
      </c>
      <c r="K234" s="208">
        <f t="shared" si="169"/>
        <v>0</v>
      </c>
      <c r="L234" s="81">
        <v>0</v>
      </c>
      <c r="M234" s="110">
        <f>'Pa aktivitātēm'!P157</f>
        <v>0</v>
      </c>
      <c r="N234" s="23">
        <v>0</v>
      </c>
      <c r="O234" s="111">
        <f>'Pa aktivitātēm'!U157</f>
        <v>0</v>
      </c>
      <c r="P234" s="25">
        <f t="shared" si="165"/>
        <v>0</v>
      </c>
      <c r="Q234" s="224">
        <f t="shared" si="180"/>
        <v>0</v>
      </c>
      <c r="R234" s="226">
        <f>K234-O234</f>
        <v>0</v>
      </c>
      <c r="S234" s="227">
        <f t="shared" si="177"/>
        <v>0</v>
      </c>
      <c r="T234" s="208">
        <f t="shared" si="167"/>
        <v>0</v>
      </c>
      <c r="U234" s="220" t="e">
        <f>Akt_apakšakt_pēcuzraudzība!#REF!</f>
        <v>#REF!</v>
      </c>
      <c r="V234" s="47" t="e">
        <f t="shared" si="168"/>
        <v>#REF!</v>
      </c>
    </row>
    <row r="235" spans="1:22" ht="93.75" hidden="1">
      <c r="A235" s="98" t="s">
        <v>563</v>
      </c>
      <c r="B235" s="301"/>
      <c r="C235" s="99" t="s">
        <v>564</v>
      </c>
      <c r="D235" s="100" t="s">
        <v>254</v>
      </c>
      <c r="E235" s="100" t="s">
        <v>253</v>
      </c>
      <c r="F235" s="97" t="e">
        <f>VLOOKUP(A235,'Pa aktivitātēm'!A114:F277,6,0)</f>
        <v>#N/A</v>
      </c>
      <c r="G235" s="27">
        <f>G236+G237+G238</f>
        <v>36048761</v>
      </c>
      <c r="H235" s="27">
        <f t="shared" ref="H235:M235" si="183">H236+H237+H238</f>
        <v>36048761</v>
      </c>
      <c r="I235" s="27">
        <f t="shared" si="183"/>
        <v>17074462.485062692</v>
      </c>
      <c r="J235" s="27">
        <f t="shared" si="183"/>
        <v>17074462.485062692</v>
      </c>
      <c r="K235" s="208">
        <f t="shared" si="169"/>
        <v>53123223.485062689</v>
      </c>
      <c r="L235" s="101">
        <f t="shared" ref="L235:L253" si="184">K235/H235</f>
        <v>1.4736490800630482</v>
      </c>
      <c r="M235" s="27">
        <f t="shared" si="183"/>
        <v>0</v>
      </c>
      <c r="N235" s="23">
        <f t="shared" ref="N235:N253" si="185">M235/H235</f>
        <v>0</v>
      </c>
      <c r="O235" s="212">
        <f t="shared" ref="O235" si="186">O236+O237+O238</f>
        <v>0</v>
      </c>
      <c r="P235" s="23">
        <f t="shared" si="165"/>
        <v>0</v>
      </c>
      <c r="Q235" s="224">
        <f t="shared" si="180"/>
        <v>36048761</v>
      </c>
      <c r="R235" s="212">
        <f>R236+R237+R238</f>
        <v>53123223.485062689</v>
      </c>
      <c r="S235" s="227">
        <f t="shared" si="177"/>
        <v>17074462.485062689</v>
      </c>
      <c r="T235" s="208">
        <f t="shared" si="167"/>
        <v>53123223.485062689</v>
      </c>
      <c r="U235" s="222" t="e">
        <f>U236+U237+U238</f>
        <v>#REF!</v>
      </c>
      <c r="V235" s="47" t="e">
        <f t="shared" si="168"/>
        <v>#REF!</v>
      </c>
    </row>
    <row r="236" spans="1:22" ht="131.25" hidden="1">
      <c r="A236" s="95" t="s">
        <v>67</v>
      </c>
      <c r="B236" s="300"/>
      <c r="C236" s="96" t="s">
        <v>227</v>
      </c>
      <c r="D236" s="97" t="s">
        <v>254</v>
      </c>
      <c r="E236" s="97" t="s">
        <v>253</v>
      </c>
      <c r="F236" s="332">
        <f>VLOOKUP(A236,'Pa aktivitātēm'!A115:F278,6,0)</f>
        <v>5</v>
      </c>
      <c r="G236" s="110">
        <f>'Pa aktivitātēm'!G158</f>
        <v>21186764</v>
      </c>
      <c r="H236" s="110">
        <f>'Pa aktivitātēm'!I158</f>
        <v>21186764</v>
      </c>
      <c r="I236" s="110">
        <f>'Pa aktivitātēm'!J158</f>
        <v>0</v>
      </c>
      <c r="J236" s="110">
        <f>'Pa aktivitātēm'!K158</f>
        <v>0</v>
      </c>
      <c r="K236" s="208">
        <f t="shared" si="169"/>
        <v>21186764</v>
      </c>
      <c r="L236" s="81">
        <f t="shared" si="184"/>
        <v>1</v>
      </c>
      <c r="M236" s="110">
        <f>'Pa aktivitātēm'!P158</f>
        <v>0</v>
      </c>
      <c r="N236" s="23">
        <f t="shared" si="185"/>
        <v>0</v>
      </c>
      <c r="O236" s="111">
        <f>'Pa aktivitātēm'!U158</f>
        <v>0</v>
      </c>
      <c r="P236" s="25">
        <f t="shared" si="165"/>
        <v>0</v>
      </c>
      <c r="Q236" s="224">
        <f t="shared" si="180"/>
        <v>21186764</v>
      </c>
      <c r="R236" s="226">
        <f>K236-O236</f>
        <v>21186764</v>
      </c>
      <c r="S236" s="227">
        <f t="shared" si="177"/>
        <v>0</v>
      </c>
      <c r="T236" s="208">
        <f t="shared" si="167"/>
        <v>21186764</v>
      </c>
      <c r="U236" s="220" t="e">
        <f>Akt_apakšakt_pēcuzraudzība!#REF!</f>
        <v>#REF!</v>
      </c>
      <c r="V236" s="322" t="e">
        <f t="shared" si="168"/>
        <v>#REF!</v>
      </c>
    </row>
    <row r="237" spans="1:22" ht="93.75">
      <c r="A237" s="95" t="s">
        <v>426</v>
      </c>
      <c r="B237" s="300"/>
      <c r="C237" s="96" t="s">
        <v>276</v>
      </c>
      <c r="D237" s="97" t="s">
        <v>254</v>
      </c>
      <c r="E237" s="97" t="s">
        <v>253</v>
      </c>
      <c r="F237" s="97">
        <f>VLOOKUP(A237,'Pa aktivitātēm'!A116:F279,6,0)</f>
        <v>5</v>
      </c>
      <c r="G237" s="110">
        <f>'Pa aktivitātēm'!G159</f>
        <v>9170511</v>
      </c>
      <c r="H237" s="110">
        <f>'Pa aktivitātēm'!I159</f>
        <v>9170511</v>
      </c>
      <c r="I237" s="110">
        <f>'Pa aktivitātēm'!J159</f>
        <v>11382974.485062692</v>
      </c>
      <c r="J237" s="110">
        <f>'Pa aktivitātēm'!K159</f>
        <v>11382974.485062692</v>
      </c>
      <c r="K237" s="208">
        <f t="shared" si="169"/>
        <v>20553485.485062692</v>
      </c>
      <c r="L237" s="81">
        <f t="shared" si="184"/>
        <v>2.2412584734986623</v>
      </c>
      <c r="M237" s="110">
        <f>'Pa aktivitātēm'!P159</f>
        <v>0</v>
      </c>
      <c r="N237" s="23">
        <f t="shared" si="185"/>
        <v>0</v>
      </c>
      <c r="O237" s="111">
        <f>'Pa aktivitātēm'!U159</f>
        <v>0</v>
      </c>
      <c r="P237" s="25">
        <f t="shared" si="165"/>
        <v>0</v>
      </c>
      <c r="Q237" s="224">
        <v>0</v>
      </c>
      <c r="R237" s="226">
        <f>K237-O237</f>
        <v>20553485.485062692</v>
      </c>
      <c r="S237" s="227">
        <f t="shared" si="177"/>
        <v>20553485.485062692</v>
      </c>
      <c r="T237" s="208">
        <f t="shared" si="167"/>
        <v>20553485.485062692</v>
      </c>
      <c r="U237" s="220" t="e">
        <f>Akt_apakšakt_pēcuzraudzība!#REF!</f>
        <v>#REF!</v>
      </c>
      <c r="V237" s="47" t="e">
        <f t="shared" si="168"/>
        <v>#REF!</v>
      </c>
    </row>
    <row r="238" spans="1:22" ht="187.5" hidden="1">
      <c r="A238" s="95" t="s">
        <v>402</v>
      </c>
      <c r="B238" s="300"/>
      <c r="C238" s="96" t="s">
        <v>312</v>
      </c>
      <c r="D238" s="97" t="s">
        <v>254</v>
      </c>
      <c r="E238" s="97" t="s">
        <v>253</v>
      </c>
      <c r="F238" s="97">
        <f>VLOOKUP(A238,'Pa aktivitātēm'!A117:F280,6,0)</f>
        <v>5</v>
      </c>
      <c r="G238" s="110">
        <f>'Pa aktivitātēm'!G160</f>
        <v>5691486</v>
      </c>
      <c r="H238" s="110">
        <f>'Pa aktivitātēm'!I160</f>
        <v>5691486</v>
      </c>
      <c r="I238" s="110">
        <f>'Pa aktivitātēm'!J160</f>
        <v>5691488</v>
      </c>
      <c r="J238" s="110">
        <f>'Pa aktivitātēm'!K160</f>
        <v>5691488</v>
      </c>
      <c r="K238" s="208">
        <f t="shared" si="169"/>
        <v>11382974</v>
      </c>
      <c r="L238" s="81">
        <f t="shared" si="184"/>
        <v>2.0000003514020768</v>
      </c>
      <c r="M238" s="110">
        <f>'Pa aktivitātēm'!P160</f>
        <v>0</v>
      </c>
      <c r="N238" s="23">
        <f t="shared" si="185"/>
        <v>0</v>
      </c>
      <c r="O238" s="111">
        <f>'Pa aktivitātēm'!U160</f>
        <v>0</v>
      </c>
      <c r="P238" s="25">
        <f t="shared" si="165"/>
        <v>0</v>
      </c>
      <c r="Q238" s="224">
        <v>0</v>
      </c>
      <c r="R238" s="226">
        <f>K238-O238</f>
        <v>11382974</v>
      </c>
      <c r="S238" s="227">
        <f t="shared" si="177"/>
        <v>11382974</v>
      </c>
      <c r="T238" s="208">
        <f t="shared" si="167"/>
        <v>11382974</v>
      </c>
      <c r="U238" s="220" t="e">
        <f>Akt_apakšakt_pēcuzraudzība!#REF!</f>
        <v>#REF!</v>
      </c>
      <c r="V238" s="47" t="e">
        <f t="shared" si="168"/>
        <v>#REF!</v>
      </c>
    </row>
    <row r="239" spans="1:22" ht="75" hidden="1">
      <c r="A239" s="98" t="s">
        <v>68</v>
      </c>
      <c r="B239" s="301"/>
      <c r="C239" s="99" t="s">
        <v>228</v>
      </c>
      <c r="D239" s="100" t="s">
        <v>254</v>
      </c>
      <c r="E239" s="100" t="s">
        <v>246</v>
      </c>
      <c r="F239" s="97" t="e">
        <f>VLOOKUP(A239,'Pa aktivitātēm'!A118:F281,6,0)</f>
        <v>#N/A</v>
      </c>
      <c r="G239" s="27">
        <f>G240+G241</f>
        <v>84819738</v>
      </c>
      <c r="H239" s="27">
        <f t="shared" ref="H239:M239" si="187">H240+H241</f>
        <v>84819738</v>
      </c>
      <c r="I239" s="27">
        <f t="shared" si="187"/>
        <v>3382975</v>
      </c>
      <c r="J239" s="27">
        <f t="shared" si="187"/>
        <v>3382975</v>
      </c>
      <c r="K239" s="208">
        <f t="shared" si="169"/>
        <v>88202713</v>
      </c>
      <c r="L239" s="101">
        <f t="shared" si="184"/>
        <v>1.0398842896685203</v>
      </c>
      <c r="M239" s="27">
        <f t="shared" si="187"/>
        <v>0</v>
      </c>
      <c r="N239" s="23">
        <f t="shared" si="185"/>
        <v>0</v>
      </c>
      <c r="O239" s="212">
        <f t="shared" ref="O239" si="188">O240+O241</f>
        <v>0</v>
      </c>
      <c r="P239" s="23">
        <f t="shared" si="165"/>
        <v>0</v>
      </c>
      <c r="Q239" s="224">
        <f t="shared" si="180"/>
        <v>84819738</v>
      </c>
      <c r="R239" s="212">
        <f>R240+R241</f>
        <v>88202713</v>
      </c>
      <c r="S239" s="227">
        <f t="shared" si="177"/>
        <v>3382975</v>
      </c>
      <c r="T239" s="208">
        <f t="shared" si="167"/>
        <v>88202713</v>
      </c>
      <c r="U239" s="222" t="e">
        <f>U240+U241</f>
        <v>#REF!</v>
      </c>
      <c r="V239" s="47" t="e">
        <f t="shared" si="168"/>
        <v>#REF!</v>
      </c>
    </row>
    <row r="240" spans="1:22" ht="93.75">
      <c r="A240" s="95" t="s">
        <v>431</v>
      </c>
      <c r="B240" s="300"/>
      <c r="C240" s="96" t="s">
        <v>272</v>
      </c>
      <c r="D240" s="97" t="s">
        <v>254</v>
      </c>
      <c r="E240" s="97" t="s">
        <v>246</v>
      </c>
      <c r="F240" s="97">
        <f>VLOOKUP(A240,'Pa aktivitātēm'!A119:F282,6,0)</f>
        <v>5</v>
      </c>
      <c r="G240" s="110">
        <f>'Pa aktivitātēm'!G161</f>
        <v>77916387</v>
      </c>
      <c r="H240" s="110">
        <f>'Pa aktivitātēm'!I161</f>
        <v>77916387</v>
      </c>
      <c r="I240" s="110">
        <f>'Pa aktivitātēm'!J161</f>
        <v>3382975</v>
      </c>
      <c r="J240" s="110">
        <f>'Pa aktivitātēm'!K161</f>
        <v>3382975</v>
      </c>
      <c r="K240" s="208">
        <f t="shared" si="169"/>
        <v>81299362</v>
      </c>
      <c r="L240" s="81">
        <f t="shared" si="184"/>
        <v>1.0434180168030636</v>
      </c>
      <c r="M240" s="110">
        <f>'Pa aktivitātēm'!P161</f>
        <v>0</v>
      </c>
      <c r="N240" s="23">
        <f t="shared" si="185"/>
        <v>0</v>
      </c>
      <c r="O240" s="111">
        <f>'Pa aktivitātēm'!U161</f>
        <v>0</v>
      </c>
      <c r="P240" s="25">
        <f t="shared" si="165"/>
        <v>0</v>
      </c>
      <c r="Q240" s="224">
        <f t="shared" si="180"/>
        <v>77916387</v>
      </c>
      <c r="R240" s="226">
        <f>K240-O240</f>
        <v>81299362</v>
      </c>
      <c r="S240" s="227">
        <f t="shared" si="177"/>
        <v>3382975</v>
      </c>
      <c r="T240" s="208">
        <f t="shared" si="167"/>
        <v>81299362</v>
      </c>
      <c r="U240" s="220" t="e">
        <f>Akt_apakšakt_pēcuzraudzība!#REF!</f>
        <v>#REF!</v>
      </c>
      <c r="V240" s="47" t="e">
        <f t="shared" si="168"/>
        <v>#REF!</v>
      </c>
    </row>
    <row r="241" spans="1:22" ht="97.5" hidden="1">
      <c r="A241" s="95" t="s">
        <v>425</v>
      </c>
      <c r="B241" s="300"/>
      <c r="C241" s="96" t="s">
        <v>584</v>
      </c>
      <c r="D241" s="97" t="s">
        <v>254</v>
      </c>
      <c r="E241" s="97" t="s">
        <v>246</v>
      </c>
      <c r="F241" s="332" t="str">
        <f>VLOOKUP(A241,'Pa aktivitātēm'!A120:F283,6,0)</f>
        <v>P</v>
      </c>
      <c r="G241" s="110">
        <f>'Pa aktivitātēm'!G162</f>
        <v>6903351</v>
      </c>
      <c r="H241" s="110">
        <f>'Pa aktivitātēm'!I162</f>
        <v>6903351</v>
      </c>
      <c r="I241" s="110">
        <f>'Pa aktivitātēm'!J162</f>
        <v>0</v>
      </c>
      <c r="J241" s="110">
        <f>'Pa aktivitātēm'!K162</f>
        <v>0</v>
      </c>
      <c r="K241" s="208">
        <f t="shared" si="169"/>
        <v>6903351</v>
      </c>
      <c r="L241" s="81">
        <f t="shared" si="184"/>
        <v>1</v>
      </c>
      <c r="M241" s="110">
        <f>'Pa aktivitātēm'!P162</f>
        <v>0</v>
      </c>
      <c r="N241" s="23">
        <f t="shared" si="185"/>
        <v>0</v>
      </c>
      <c r="O241" s="111">
        <f>'Pa aktivitātēm'!U162</f>
        <v>0</v>
      </c>
      <c r="P241" s="25">
        <f t="shared" si="165"/>
        <v>0</v>
      </c>
      <c r="Q241" s="224">
        <f t="shared" si="180"/>
        <v>6903351</v>
      </c>
      <c r="R241" s="226">
        <f>K241-O241</f>
        <v>6903351</v>
      </c>
      <c r="S241" s="227">
        <f t="shared" si="177"/>
        <v>0</v>
      </c>
      <c r="T241" s="208">
        <f t="shared" si="167"/>
        <v>6903351</v>
      </c>
      <c r="U241" s="220" t="e">
        <f>Akt_apakšakt_pēcuzraudzība!#REF!</f>
        <v>#REF!</v>
      </c>
      <c r="V241" s="322" t="e">
        <f t="shared" si="168"/>
        <v>#REF!</v>
      </c>
    </row>
    <row r="242" spans="1:22" ht="150" hidden="1">
      <c r="A242" s="98" t="s">
        <v>69</v>
      </c>
      <c r="B242" s="301"/>
      <c r="C242" s="99" t="s">
        <v>278</v>
      </c>
      <c r="D242" s="100" t="s">
        <v>256</v>
      </c>
      <c r="E242" s="100" t="s">
        <v>76</v>
      </c>
      <c r="F242" s="97" t="e">
        <f>VLOOKUP(A242,'Pa aktivitātēm'!A121:F284,6,0)</f>
        <v>#N/A</v>
      </c>
      <c r="G242" s="27">
        <f>G243+G251</f>
        <v>670610102</v>
      </c>
      <c r="H242" s="27">
        <f t="shared" ref="H242:M242" si="189">H243+H251</f>
        <v>670610102</v>
      </c>
      <c r="I242" s="27">
        <f t="shared" si="189"/>
        <v>3598355.3353822688</v>
      </c>
      <c r="J242" s="27">
        <f t="shared" si="189"/>
        <v>3579808.2013306697</v>
      </c>
      <c r="K242" s="208">
        <f t="shared" si="169"/>
        <v>674189910.20133066</v>
      </c>
      <c r="L242" s="101">
        <f t="shared" si="184"/>
        <v>1.0053381364084053</v>
      </c>
      <c r="M242" s="27">
        <f t="shared" si="189"/>
        <v>0</v>
      </c>
      <c r="N242" s="23">
        <f t="shared" si="185"/>
        <v>0</v>
      </c>
      <c r="O242" s="212">
        <f t="shared" ref="O242" si="190">O243+O251</f>
        <v>0</v>
      </c>
      <c r="P242" s="23">
        <f t="shared" si="165"/>
        <v>0</v>
      </c>
      <c r="Q242" s="224">
        <f t="shared" si="180"/>
        <v>670610102</v>
      </c>
      <c r="R242" s="212">
        <f>R243+R251</f>
        <v>674189910.20133066</v>
      </c>
      <c r="S242" s="227">
        <f t="shared" si="177"/>
        <v>3579808.2013306618</v>
      </c>
      <c r="T242" s="208">
        <f t="shared" si="167"/>
        <v>674189910.20133066</v>
      </c>
      <c r="U242" s="222" t="e">
        <f>U243+U251</f>
        <v>#REF!</v>
      </c>
      <c r="V242" s="47" t="e">
        <f t="shared" si="168"/>
        <v>#REF!</v>
      </c>
    </row>
    <row r="243" spans="1:22" ht="75" hidden="1">
      <c r="A243" s="98" t="s">
        <v>70</v>
      </c>
      <c r="B243" s="301"/>
      <c r="C243" s="99" t="s">
        <v>229</v>
      </c>
      <c r="D243" s="100" t="s">
        <v>256</v>
      </c>
      <c r="E243" s="100" t="s">
        <v>295</v>
      </c>
      <c r="F243" s="97" t="e">
        <f>VLOOKUP(A243,'Pa aktivitātēm'!A122:F285,6,0)</f>
        <v>#N/A</v>
      </c>
      <c r="G243" s="27">
        <f>G244+G245+G249+G250</f>
        <v>556571552</v>
      </c>
      <c r="H243" s="27">
        <f t="shared" ref="H243:M243" si="191">H244+H245+H249+H250</f>
        <v>556571552</v>
      </c>
      <c r="I243" s="27">
        <f t="shared" si="191"/>
        <v>3598355.3353822688</v>
      </c>
      <c r="J243" s="27">
        <f t="shared" si="191"/>
        <v>3579808.2013306697</v>
      </c>
      <c r="K243" s="208">
        <f t="shared" si="169"/>
        <v>560151360.20133066</v>
      </c>
      <c r="L243" s="101">
        <f t="shared" si="184"/>
        <v>1.0064318921591786</v>
      </c>
      <c r="M243" s="27">
        <f t="shared" si="191"/>
        <v>0</v>
      </c>
      <c r="N243" s="23">
        <f t="shared" si="185"/>
        <v>0</v>
      </c>
      <c r="O243" s="212">
        <f t="shared" ref="O243" si="192">O244+O245+O249+O250</f>
        <v>0</v>
      </c>
      <c r="P243" s="23">
        <f t="shared" si="165"/>
        <v>0</v>
      </c>
      <c r="Q243" s="224">
        <f t="shared" si="180"/>
        <v>556571552</v>
      </c>
      <c r="R243" s="212">
        <f>R244+R245+R249+R250</f>
        <v>560151360.20133066</v>
      </c>
      <c r="S243" s="227">
        <f t="shared" si="177"/>
        <v>3579808.2013306618</v>
      </c>
      <c r="T243" s="208">
        <f t="shared" si="167"/>
        <v>560151360.20133066</v>
      </c>
      <c r="U243" s="222" t="e">
        <f>U244+U245+U249+U250</f>
        <v>#REF!</v>
      </c>
      <c r="V243" s="47" t="e">
        <f t="shared" si="168"/>
        <v>#REF!</v>
      </c>
    </row>
    <row r="244" spans="1:22" ht="150">
      <c r="A244" s="95" t="s">
        <v>384</v>
      </c>
      <c r="B244" s="300"/>
      <c r="C244" s="96" t="s">
        <v>277</v>
      </c>
      <c r="D244" s="97" t="s">
        <v>256</v>
      </c>
      <c r="E244" s="97" t="s">
        <v>295</v>
      </c>
      <c r="F244" s="97">
        <f>VLOOKUP(A244,'Pa aktivitātēm'!A123:F286,6,0)</f>
        <v>5</v>
      </c>
      <c r="G244" s="110">
        <f>'Pa aktivitātēm'!G163</f>
        <v>444913304</v>
      </c>
      <c r="H244" s="110">
        <f>'Pa aktivitātēm'!I163</f>
        <v>444913304</v>
      </c>
      <c r="I244" s="110">
        <f>'Pa aktivitātēm'!J163</f>
        <v>3413382</v>
      </c>
      <c r="J244" s="110">
        <f>'Pa aktivitātēm'!K163</f>
        <v>3413382</v>
      </c>
      <c r="K244" s="208">
        <f t="shared" si="169"/>
        <v>448326686</v>
      </c>
      <c r="L244" s="81">
        <f t="shared" si="184"/>
        <v>1.0076720160294419</v>
      </c>
      <c r="M244" s="110">
        <f>'Pa aktivitātēm'!P163</f>
        <v>0</v>
      </c>
      <c r="N244" s="23">
        <f t="shared" si="185"/>
        <v>0</v>
      </c>
      <c r="O244" s="111">
        <f>'Pa aktivitātēm'!U163</f>
        <v>0</v>
      </c>
      <c r="P244" s="25">
        <f t="shared" si="165"/>
        <v>0</v>
      </c>
      <c r="Q244" s="224">
        <v>0</v>
      </c>
      <c r="R244" s="226">
        <f t="shared" ref="R244:R250" si="193">K244-O244</f>
        <v>448326686</v>
      </c>
      <c r="S244" s="227">
        <f t="shared" si="177"/>
        <v>448326686</v>
      </c>
      <c r="T244" s="208">
        <f t="shared" si="167"/>
        <v>448326686</v>
      </c>
      <c r="U244" s="220" t="e">
        <f>Akt_apakšakt_pēcuzraudzība!#REF!</f>
        <v>#REF!</v>
      </c>
      <c r="V244" s="47" t="e">
        <f t="shared" si="168"/>
        <v>#REF!</v>
      </c>
    </row>
    <row r="245" spans="1:22" ht="93.75" hidden="1">
      <c r="A245" s="95" t="s">
        <v>565</v>
      </c>
      <c r="B245" s="300"/>
      <c r="C245" s="96" t="s">
        <v>566</v>
      </c>
      <c r="D245" s="97" t="s">
        <v>256</v>
      </c>
      <c r="E245" s="97" t="s">
        <v>295</v>
      </c>
      <c r="F245" s="97" t="e">
        <f>VLOOKUP(A245,'Pa aktivitātēm'!A124:F287,6,0)</f>
        <v>#N/A</v>
      </c>
      <c r="G245" s="48">
        <f>G246+G247+G248</f>
        <v>94362478</v>
      </c>
      <c r="H245" s="48">
        <f t="shared" ref="H245:M245" si="194">H246+H247+H248</f>
        <v>94362478</v>
      </c>
      <c r="I245" s="48">
        <f t="shared" si="194"/>
        <v>0</v>
      </c>
      <c r="J245" s="48">
        <f t="shared" si="194"/>
        <v>0</v>
      </c>
      <c r="K245" s="208">
        <f t="shared" si="169"/>
        <v>94362478</v>
      </c>
      <c r="L245" s="81">
        <f t="shared" si="184"/>
        <v>1</v>
      </c>
      <c r="M245" s="48">
        <f t="shared" si="194"/>
        <v>0</v>
      </c>
      <c r="N245" s="23">
        <f t="shared" si="185"/>
        <v>0</v>
      </c>
      <c r="O245" s="214">
        <f t="shared" ref="O245" si="195">O246+O247+O248</f>
        <v>0</v>
      </c>
      <c r="P245" s="25">
        <f t="shared" si="165"/>
        <v>0</v>
      </c>
      <c r="Q245" s="224">
        <f t="shared" si="180"/>
        <v>94362478</v>
      </c>
      <c r="R245" s="226">
        <f t="shared" si="193"/>
        <v>94362478</v>
      </c>
      <c r="S245" s="227">
        <f t="shared" si="177"/>
        <v>0</v>
      </c>
      <c r="T245" s="208">
        <f t="shared" si="167"/>
        <v>94362478</v>
      </c>
      <c r="U245" s="220" t="e">
        <f>Akt_apakšakt_pēcuzraudzība!#REF!</f>
        <v>#REF!</v>
      </c>
      <c r="V245" s="47" t="e">
        <f t="shared" si="168"/>
        <v>#REF!</v>
      </c>
    </row>
    <row r="246" spans="1:22" ht="93.75" hidden="1">
      <c r="A246" s="95" t="s">
        <v>433</v>
      </c>
      <c r="B246" s="300"/>
      <c r="C246" s="96" t="s">
        <v>288</v>
      </c>
      <c r="D246" s="97" t="s">
        <v>256</v>
      </c>
      <c r="E246" s="97" t="s">
        <v>295</v>
      </c>
      <c r="F246" s="97">
        <f>VLOOKUP(A246,'Pa aktivitātēm'!A125:F288,6,0)</f>
        <v>5</v>
      </c>
      <c r="G246" s="110">
        <f>'Pa aktivitātēm'!G164</f>
        <v>15775924</v>
      </c>
      <c r="H246" s="110">
        <f>'Pa aktivitātēm'!I164</f>
        <v>15775924</v>
      </c>
      <c r="I246" s="110">
        <f>'Pa aktivitātēm'!J164</f>
        <v>0</v>
      </c>
      <c r="J246" s="110">
        <f>'Pa aktivitātēm'!K164</f>
        <v>0</v>
      </c>
      <c r="K246" s="208">
        <f t="shared" si="169"/>
        <v>15775924</v>
      </c>
      <c r="L246" s="81">
        <f t="shared" si="184"/>
        <v>1</v>
      </c>
      <c r="M246" s="110">
        <f>'Pa aktivitātēm'!P164</f>
        <v>0</v>
      </c>
      <c r="N246" s="23">
        <f t="shared" si="185"/>
        <v>0</v>
      </c>
      <c r="O246" s="111">
        <f>'Pa aktivitātēm'!U164</f>
        <v>0</v>
      </c>
      <c r="P246" s="25">
        <f t="shared" si="165"/>
        <v>0</v>
      </c>
      <c r="Q246" s="224">
        <f t="shared" si="180"/>
        <v>15775924</v>
      </c>
      <c r="R246" s="226">
        <f t="shared" si="193"/>
        <v>15775924</v>
      </c>
      <c r="S246" s="227">
        <f t="shared" si="177"/>
        <v>0</v>
      </c>
      <c r="T246" s="208">
        <f t="shared" si="167"/>
        <v>15775924</v>
      </c>
      <c r="U246" s="220" t="e">
        <f>Akt_apakšakt_pēcuzraudzība!#REF!</f>
        <v>#REF!</v>
      </c>
      <c r="V246" s="47" t="e">
        <f t="shared" si="168"/>
        <v>#REF!</v>
      </c>
    </row>
    <row r="247" spans="1:22" ht="93.75" hidden="1">
      <c r="A247" s="95" t="s">
        <v>293</v>
      </c>
      <c r="B247" s="300"/>
      <c r="C247" s="96" t="s">
        <v>230</v>
      </c>
      <c r="D247" s="97" t="s">
        <v>256</v>
      </c>
      <c r="E247" s="97" t="s">
        <v>295</v>
      </c>
      <c r="F247" s="97">
        <f>VLOOKUP(A247,'Pa aktivitātēm'!A126:F289,6,0)</f>
        <v>5</v>
      </c>
      <c r="G247" s="110">
        <f>'Pa aktivitātēm'!G165</f>
        <v>39822617</v>
      </c>
      <c r="H247" s="110">
        <f>'Pa aktivitātēm'!I165</f>
        <v>39822617</v>
      </c>
      <c r="I247" s="110">
        <f>'Pa aktivitātēm'!J165</f>
        <v>0</v>
      </c>
      <c r="J247" s="110">
        <f>'Pa aktivitātēm'!K165</f>
        <v>0</v>
      </c>
      <c r="K247" s="208">
        <f t="shared" si="169"/>
        <v>39822617</v>
      </c>
      <c r="L247" s="81">
        <f t="shared" si="184"/>
        <v>1</v>
      </c>
      <c r="M247" s="110">
        <f>'Pa aktivitātēm'!P165</f>
        <v>0</v>
      </c>
      <c r="N247" s="23">
        <f t="shared" si="185"/>
        <v>0</v>
      </c>
      <c r="O247" s="111">
        <f>'Pa aktivitātēm'!U165</f>
        <v>0</v>
      </c>
      <c r="P247" s="25">
        <f t="shared" si="165"/>
        <v>0</v>
      </c>
      <c r="Q247" s="224">
        <f t="shared" si="180"/>
        <v>39822617</v>
      </c>
      <c r="R247" s="226">
        <f t="shared" si="193"/>
        <v>39822617</v>
      </c>
      <c r="S247" s="227">
        <f t="shared" si="177"/>
        <v>0</v>
      </c>
      <c r="T247" s="208">
        <f t="shared" si="167"/>
        <v>39822617</v>
      </c>
      <c r="U247" s="220" t="e">
        <f>Akt_apakšakt_pēcuzraudzība!#REF!</f>
        <v>#REF!</v>
      </c>
      <c r="V247" s="47" t="e">
        <f t="shared" si="168"/>
        <v>#REF!</v>
      </c>
    </row>
    <row r="248" spans="1:22" ht="93.75" hidden="1">
      <c r="A248" s="95" t="s">
        <v>468</v>
      </c>
      <c r="B248" s="300"/>
      <c r="C248" s="96" t="s">
        <v>231</v>
      </c>
      <c r="D248" s="97" t="s">
        <v>256</v>
      </c>
      <c r="E248" s="97" t="s">
        <v>295</v>
      </c>
      <c r="F248" s="97">
        <f>VLOOKUP(A248,'Pa aktivitātēm'!A127:F290,6,0)</f>
        <v>5</v>
      </c>
      <c r="G248" s="110">
        <f>'Pa aktivitātēm'!G166</f>
        <v>38763937</v>
      </c>
      <c r="H248" s="110">
        <f>'Pa aktivitātēm'!I166</f>
        <v>38763937</v>
      </c>
      <c r="I248" s="110">
        <f>'Pa aktivitātēm'!J166</f>
        <v>0</v>
      </c>
      <c r="J248" s="110">
        <f>'Pa aktivitātēm'!K166</f>
        <v>0</v>
      </c>
      <c r="K248" s="208">
        <f t="shared" si="169"/>
        <v>38763937</v>
      </c>
      <c r="L248" s="81">
        <f t="shared" si="184"/>
        <v>1</v>
      </c>
      <c r="M248" s="110">
        <f>'Pa aktivitātēm'!P166</f>
        <v>0</v>
      </c>
      <c r="N248" s="23">
        <f t="shared" si="185"/>
        <v>0</v>
      </c>
      <c r="O248" s="111">
        <f>'Pa aktivitātēm'!U166</f>
        <v>0</v>
      </c>
      <c r="P248" s="25">
        <f t="shared" si="165"/>
        <v>0</v>
      </c>
      <c r="Q248" s="224">
        <f t="shared" si="180"/>
        <v>38763937</v>
      </c>
      <c r="R248" s="226">
        <f t="shared" si="193"/>
        <v>38763937</v>
      </c>
      <c r="S248" s="227">
        <f t="shared" si="177"/>
        <v>0</v>
      </c>
      <c r="T248" s="208">
        <f t="shared" si="167"/>
        <v>38763937</v>
      </c>
      <c r="U248" s="220" t="e">
        <f>Akt_apakšakt_pēcuzraudzība!#REF!</f>
        <v>#REF!</v>
      </c>
      <c r="V248" s="47" t="e">
        <f t="shared" si="168"/>
        <v>#REF!</v>
      </c>
    </row>
    <row r="249" spans="1:22" ht="93.75">
      <c r="A249" s="95" t="s">
        <v>372</v>
      </c>
      <c r="B249" s="300"/>
      <c r="C249" s="96" t="s">
        <v>270</v>
      </c>
      <c r="D249" s="97" t="s">
        <v>256</v>
      </c>
      <c r="E249" s="97" t="s">
        <v>295</v>
      </c>
      <c r="F249" s="97">
        <f>VLOOKUP(A249,'Pa aktivitātēm'!A128:F291,6,0)</f>
        <v>5</v>
      </c>
      <c r="G249" s="110">
        <f>'Pa aktivitātēm'!G167</f>
        <v>7881194</v>
      </c>
      <c r="H249" s="110">
        <f>'Pa aktivitātēm'!I167</f>
        <v>7881194</v>
      </c>
      <c r="I249" s="110">
        <f>'Pa aktivitātēm'!J167</f>
        <v>0</v>
      </c>
      <c r="J249" s="110">
        <f>'Pa aktivitātēm'!K167</f>
        <v>0</v>
      </c>
      <c r="K249" s="208">
        <f t="shared" si="169"/>
        <v>7881194</v>
      </c>
      <c r="L249" s="81">
        <f t="shared" si="184"/>
        <v>1</v>
      </c>
      <c r="M249" s="110">
        <f>'Pa aktivitātēm'!P167</f>
        <v>0</v>
      </c>
      <c r="N249" s="23">
        <f t="shared" si="185"/>
        <v>0</v>
      </c>
      <c r="O249" s="111">
        <f>'Pa aktivitātēm'!U167</f>
        <v>0</v>
      </c>
      <c r="P249" s="25">
        <f t="shared" si="165"/>
        <v>0</v>
      </c>
      <c r="Q249" s="224">
        <f t="shared" si="180"/>
        <v>7881194</v>
      </c>
      <c r="R249" s="226">
        <f t="shared" si="193"/>
        <v>7881194</v>
      </c>
      <c r="S249" s="227">
        <f t="shared" si="177"/>
        <v>0</v>
      </c>
      <c r="T249" s="208">
        <f t="shared" si="167"/>
        <v>7881194</v>
      </c>
      <c r="U249" s="220" t="e">
        <f>Akt_apakšakt_pēcuzraudzība!#REF!</f>
        <v>#REF!</v>
      </c>
      <c r="V249" s="47" t="e">
        <f t="shared" si="168"/>
        <v>#REF!</v>
      </c>
    </row>
    <row r="250" spans="1:22" ht="93.75" hidden="1">
      <c r="A250" s="95" t="s">
        <v>343</v>
      </c>
      <c r="B250" s="300"/>
      <c r="C250" s="96" t="s">
        <v>281</v>
      </c>
      <c r="D250" s="97" t="s">
        <v>256</v>
      </c>
      <c r="E250" s="97" t="s">
        <v>295</v>
      </c>
      <c r="F250" s="97">
        <f>VLOOKUP(A250,'Pa aktivitātēm'!A129:F292,6,0)</f>
        <v>5</v>
      </c>
      <c r="G250" s="110">
        <f>'Pa aktivitātēm'!G168</f>
        <v>9414576</v>
      </c>
      <c r="H250" s="110">
        <f>'Pa aktivitātēm'!I168</f>
        <v>9414576</v>
      </c>
      <c r="I250" s="110">
        <f>'Pa aktivitātēm'!J168</f>
        <v>184973.33538226873</v>
      </c>
      <c r="J250" s="110">
        <f>'Pa aktivitātēm'!K168</f>
        <v>166426.20133066969</v>
      </c>
      <c r="K250" s="208">
        <f t="shared" si="169"/>
        <v>9581002.2013306692</v>
      </c>
      <c r="L250" s="81">
        <f t="shared" si="184"/>
        <v>1.0176775036210519</v>
      </c>
      <c r="M250" s="110">
        <f>'Pa aktivitātēm'!P168</f>
        <v>0</v>
      </c>
      <c r="N250" s="23">
        <f t="shared" si="185"/>
        <v>0</v>
      </c>
      <c r="O250" s="111">
        <f>'Pa aktivitātēm'!U168</f>
        <v>0</v>
      </c>
      <c r="P250" s="25">
        <f t="shared" si="165"/>
        <v>0</v>
      </c>
      <c r="Q250" s="224">
        <v>0</v>
      </c>
      <c r="R250" s="226">
        <f t="shared" si="193"/>
        <v>9581002.2013306692</v>
      </c>
      <c r="S250" s="227">
        <f t="shared" si="177"/>
        <v>9581002.2013306692</v>
      </c>
      <c r="T250" s="208">
        <f t="shared" si="167"/>
        <v>9581002.2013306692</v>
      </c>
      <c r="U250" s="220" t="e">
        <f>Akt_apakšakt_pēcuzraudzība!#REF!</f>
        <v>#REF!</v>
      </c>
      <c r="V250" s="47" t="e">
        <f t="shared" si="168"/>
        <v>#REF!</v>
      </c>
    </row>
    <row r="251" spans="1:22" ht="56.25" hidden="1">
      <c r="A251" s="98" t="s">
        <v>567</v>
      </c>
      <c r="B251" s="301"/>
      <c r="C251" s="99" t="s">
        <v>568</v>
      </c>
      <c r="D251" s="100" t="s">
        <v>256</v>
      </c>
      <c r="E251" s="100" t="s">
        <v>76</v>
      </c>
      <c r="F251" s="97" t="e">
        <f>VLOOKUP(A251,'Pa aktivitātēm'!A130:F293,6,0)</f>
        <v>#N/A</v>
      </c>
      <c r="G251" s="27">
        <f>G252+G255+G256+G257</f>
        <v>114038550</v>
      </c>
      <c r="H251" s="27">
        <f t="shared" ref="H251:M251" si="196">H252+H255+H256+H257</f>
        <v>114038550</v>
      </c>
      <c r="I251" s="27">
        <f t="shared" si="196"/>
        <v>0</v>
      </c>
      <c r="J251" s="27">
        <f t="shared" si="196"/>
        <v>0</v>
      </c>
      <c r="K251" s="208">
        <f t="shared" si="169"/>
        <v>114038550</v>
      </c>
      <c r="L251" s="101">
        <f t="shared" si="184"/>
        <v>1</v>
      </c>
      <c r="M251" s="27">
        <f t="shared" si="196"/>
        <v>0</v>
      </c>
      <c r="N251" s="23">
        <f t="shared" si="185"/>
        <v>0</v>
      </c>
      <c r="O251" s="212">
        <f>O253+O255+O256+O257</f>
        <v>0</v>
      </c>
      <c r="P251" s="23">
        <f t="shared" si="165"/>
        <v>0</v>
      </c>
      <c r="Q251" s="224">
        <f t="shared" si="180"/>
        <v>114038550</v>
      </c>
      <c r="R251" s="212">
        <f>R253+R255+R256+R257</f>
        <v>114038550</v>
      </c>
      <c r="S251" s="227">
        <f t="shared" si="177"/>
        <v>0</v>
      </c>
      <c r="T251" s="208">
        <f t="shared" si="167"/>
        <v>114038550</v>
      </c>
      <c r="U251" s="222" t="e">
        <f>U253+U255+U256+U257</f>
        <v>#REF!</v>
      </c>
      <c r="V251" s="47" t="e">
        <f t="shared" si="168"/>
        <v>#REF!</v>
      </c>
    </row>
    <row r="252" spans="1:22" ht="112.5" hidden="1">
      <c r="A252" s="95" t="s">
        <v>569</v>
      </c>
      <c r="B252" s="300"/>
      <c r="C252" s="96" t="s">
        <v>570</v>
      </c>
      <c r="D252" s="97" t="s">
        <v>256</v>
      </c>
      <c r="E252" s="97" t="s">
        <v>246</v>
      </c>
      <c r="F252" s="97" t="e">
        <f>VLOOKUP(A252,'Pa aktivitātēm'!A131:F294,6,0)</f>
        <v>#N/A</v>
      </c>
      <c r="G252" s="28">
        <f>G253+G254</f>
        <v>84448883</v>
      </c>
      <c r="H252" s="28">
        <f t="shared" ref="H252:M252" si="197">H253+H254</f>
        <v>84448883</v>
      </c>
      <c r="I252" s="28">
        <f t="shared" si="197"/>
        <v>0</v>
      </c>
      <c r="J252" s="28">
        <f t="shared" si="197"/>
        <v>0</v>
      </c>
      <c r="K252" s="208">
        <f t="shared" si="169"/>
        <v>84448883</v>
      </c>
      <c r="L252" s="81">
        <f t="shared" si="184"/>
        <v>1</v>
      </c>
      <c r="M252" s="28">
        <f t="shared" si="197"/>
        <v>0</v>
      </c>
      <c r="N252" s="23">
        <f t="shared" si="185"/>
        <v>0</v>
      </c>
      <c r="O252" s="213">
        <f t="shared" ref="O252" si="198">O253+O254</f>
        <v>0</v>
      </c>
      <c r="P252" s="25">
        <f t="shared" si="165"/>
        <v>0</v>
      </c>
      <c r="Q252" s="224">
        <f t="shared" si="180"/>
        <v>84448883</v>
      </c>
      <c r="R252" s="226">
        <f t="shared" ref="R252:R257" si="199">K252-O252</f>
        <v>84448883</v>
      </c>
      <c r="S252" s="227">
        <f t="shared" si="177"/>
        <v>0</v>
      </c>
      <c r="T252" s="208">
        <f t="shared" si="167"/>
        <v>84448883</v>
      </c>
      <c r="U252" s="220" t="e">
        <f>Akt_apakšakt_pēcuzraudzība!#REF!</f>
        <v>#REF!</v>
      </c>
      <c r="V252" s="47" t="e">
        <f t="shared" si="168"/>
        <v>#REF!</v>
      </c>
    </row>
    <row r="253" spans="1:22" ht="131.25">
      <c r="A253" s="95" t="s">
        <v>432</v>
      </c>
      <c r="B253" s="300"/>
      <c r="C253" s="96" t="s">
        <v>330</v>
      </c>
      <c r="D253" s="97" t="s">
        <v>256</v>
      </c>
      <c r="E253" s="97" t="s">
        <v>246</v>
      </c>
      <c r="F253" s="97">
        <f>VLOOKUP(A253,'Pa aktivitātēm'!A132:F295,6,0)</f>
        <v>5</v>
      </c>
      <c r="G253" s="110">
        <f>'Pa aktivitātēm'!G169</f>
        <v>84448883</v>
      </c>
      <c r="H253" s="110">
        <f>'Pa aktivitātēm'!I169</f>
        <v>84448883</v>
      </c>
      <c r="I253" s="110">
        <f>'Pa aktivitātēm'!J169</f>
        <v>0</v>
      </c>
      <c r="J253" s="110">
        <f>'Pa aktivitātēm'!K169</f>
        <v>0</v>
      </c>
      <c r="K253" s="208">
        <f t="shared" si="169"/>
        <v>84448883</v>
      </c>
      <c r="L253" s="81">
        <f t="shared" si="184"/>
        <v>1</v>
      </c>
      <c r="M253" s="110">
        <f>'Pa aktivitātēm'!P169</f>
        <v>0</v>
      </c>
      <c r="N253" s="23">
        <f t="shared" si="185"/>
        <v>0</v>
      </c>
      <c r="O253" s="111">
        <f>'Pa aktivitātēm'!U169</f>
        <v>0</v>
      </c>
      <c r="P253" s="25">
        <f t="shared" si="165"/>
        <v>0</v>
      </c>
      <c r="Q253" s="224">
        <f t="shared" si="180"/>
        <v>84448883</v>
      </c>
      <c r="R253" s="226">
        <f t="shared" si="199"/>
        <v>84448883</v>
      </c>
      <c r="S253" s="227">
        <f t="shared" si="177"/>
        <v>0</v>
      </c>
      <c r="T253" s="208">
        <f t="shared" si="167"/>
        <v>84448883</v>
      </c>
      <c r="U253" s="220" t="e">
        <f>Akt_apakšakt_pēcuzraudzība!#REF!</f>
        <v>#REF!</v>
      </c>
      <c r="V253" s="47" t="e">
        <f t="shared" si="168"/>
        <v>#REF!</v>
      </c>
    </row>
    <row r="254" spans="1:22" ht="112.5" hidden="1">
      <c r="A254" s="95" t="s">
        <v>329</v>
      </c>
      <c r="B254" s="300"/>
      <c r="C254" s="96" t="s">
        <v>331</v>
      </c>
      <c r="D254" s="97" t="s">
        <v>256</v>
      </c>
      <c r="E254" s="97" t="s">
        <v>246</v>
      </c>
      <c r="F254" s="97" t="e">
        <f>VLOOKUP(A254,'Pa aktivitātēm'!A133:F296,6,0)</f>
        <v>#N/A</v>
      </c>
      <c r="G254" s="110">
        <f>'Pa aktivitātēm'!G170</f>
        <v>0</v>
      </c>
      <c r="H254" s="110">
        <f>'Pa aktivitātēm'!I170</f>
        <v>0</v>
      </c>
      <c r="I254" s="110">
        <f>'Pa aktivitātēm'!J170</f>
        <v>0</v>
      </c>
      <c r="J254" s="110">
        <f>'Pa aktivitātēm'!K170</f>
        <v>0</v>
      </c>
      <c r="K254" s="208">
        <f t="shared" si="169"/>
        <v>0</v>
      </c>
      <c r="L254" s="81">
        <v>0</v>
      </c>
      <c r="M254" s="110">
        <f>'Pa aktivitātēm'!P170</f>
        <v>0</v>
      </c>
      <c r="N254" s="23">
        <v>0</v>
      </c>
      <c r="O254" s="111">
        <f>'Pa aktivitātēm'!U170</f>
        <v>0</v>
      </c>
      <c r="P254" s="25">
        <f t="shared" si="165"/>
        <v>0</v>
      </c>
      <c r="Q254" s="224">
        <f t="shared" si="180"/>
        <v>0</v>
      </c>
      <c r="R254" s="226">
        <f t="shared" si="199"/>
        <v>0</v>
      </c>
      <c r="S254" s="227">
        <f t="shared" si="177"/>
        <v>0</v>
      </c>
      <c r="T254" s="208">
        <f t="shared" si="167"/>
        <v>0</v>
      </c>
      <c r="U254" s="220" t="e">
        <f>Akt_apakšakt_pēcuzraudzība!#REF!</f>
        <v>#REF!</v>
      </c>
      <c r="V254" s="47" t="e">
        <f t="shared" si="168"/>
        <v>#REF!</v>
      </c>
    </row>
    <row r="255" spans="1:22" ht="131.25" hidden="1">
      <c r="A255" s="95" t="s">
        <v>418</v>
      </c>
      <c r="B255" s="300"/>
      <c r="C255" s="96" t="s">
        <v>273</v>
      </c>
      <c r="D255" s="97" t="s">
        <v>256</v>
      </c>
      <c r="E255" s="97" t="s">
        <v>246</v>
      </c>
      <c r="F255" s="97">
        <f>VLOOKUP(A255,'Pa aktivitātēm'!A134:F297,6,0)</f>
        <v>5</v>
      </c>
      <c r="G255" s="110">
        <f>'Pa aktivitātēm'!G171</f>
        <v>29589667</v>
      </c>
      <c r="H255" s="110">
        <f>'Pa aktivitātēm'!I171</f>
        <v>29589667</v>
      </c>
      <c r="I255" s="110">
        <f>'Pa aktivitātēm'!J171</f>
        <v>0</v>
      </c>
      <c r="J255" s="110">
        <f>'Pa aktivitātēm'!K171</f>
        <v>0</v>
      </c>
      <c r="K255" s="208">
        <f t="shared" si="169"/>
        <v>29589667</v>
      </c>
      <c r="L255" s="81">
        <f>K255/H255</f>
        <v>1</v>
      </c>
      <c r="M255" s="110">
        <f>'Pa aktivitātēm'!P171</f>
        <v>0</v>
      </c>
      <c r="N255" s="23">
        <f>M255/H255</f>
        <v>0</v>
      </c>
      <c r="O255" s="111">
        <f>'Pa aktivitātēm'!U171</f>
        <v>0</v>
      </c>
      <c r="P255" s="25">
        <f t="shared" si="165"/>
        <v>0</v>
      </c>
      <c r="Q255" s="224">
        <f t="shared" si="180"/>
        <v>29589667</v>
      </c>
      <c r="R255" s="226">
        <f t="shared" si="199"/>
        <v>29589667</v>
      </c>
      <c r="S255" s="227">
        <f t="shared" si="177"/>
        <v>0</v>
      </c>
      <c r="T255" s="208">
        <f t="shared" si="167"/>
        <v>29589667</v>
      </c>
      <c r="U255" s="220" t="e">
        <f>Akt_apakšakt_pēcuzraudzība!#REF!</f>
        <v>#REF!</v>
      </c>
      <c r="V255" s="47" t="e">
        <f>O255-U255</f>
        <v>#REF!</v>
      </c>
    </row>
    <row r="256" spans="1:22" ht="56.25" hidden="1">
      <c r="A256" s="95" t="s">
        <v>71</v>
      </c>
      <c r="B256" s="300"/>
      <c r="C256" s="96" t="s">
        <v>232</v>
      </c>
      <c r="D256" s="97" t="s">
        <v>256</v>
      </c>
      <c r="E256" s="97" t="s">
        <v>246</v>
      </c>
      <c r="F256" s="97" t="e">
        <f>VLOOKUP(A256,'Pa aktivitātēm'!A135:F298,6,0)</f>
        <v>#N/A</v>
      </c>
      <c r="G256" s="110">
        <f>'Pa aktivitātēm'!G172</f>
        <v>0</v>
      </c>
      <c r="H256" s="110">
        <f>'Pa aktivitātēm'!I172</f>
        <v>0</v>
      </c>
      <c r="I256" s="110">
        <f>'Pa aktivitātēm'!J172</f>
        <v>0</v>
      </c>
      <c r="J256" s="110">
        <f>'Pa aktivitātēm'!K172</f>
        <v>0</v>
      </c>
      <c r="K256" s="208">
        <f t="shared" si="169"/>
        <v>0</v>
      </c>
      <c r="L256" s="81">
        <v>0</v>
      </c>
      <c r="M256" s="110">
        <f>'Pa aktivitātēm'!P172</f>
        <v>0</v>
      </c>
      <c r="N256" s="23">
        <v>0</v>
      </c>
      <c r="O256" s="111">
        <f>'Pa aktivitātēm'!U172</f>
        <v>0</v>
      </c>
      <c r="P256" s="25">
        <f t="shared" si="165"/>
        <v>0</v>
      </c>
      <c r="Q256" s="224">
        <f t="shared" si="180"/>
        <v>0</v>
      </c>
      <c r="R256" s="226">
        <f t="shared" si="199"/>
        <v>0</v>
      </c>
      <c r="S256" s="227">
        <f t="shared" si="177"/>
        <v>0</v>
      </c>
      <c r="T256" s="208">
        <f t="shared" si="167"/>
        <v>0</v>
      </c>
      <c r="U256" s="220" t="e">
        <f>Akt_apakšakt_pēcuzraudzība!#REF!</f>
        <v>#REF!</v>
      </c>
      <c r="V256" s="47" t="e">
        <f t="shared" si="168"/>
        <v>#REF!</v>
      </c>
    </row>
    <row r="257" spans="1:23" ht="112.5" hidden="1">
      <c r="A257" s="95" t="s">
        <v>72</v>
      </c>
      <c r="B257" s="300"/>
      <c r="C257" s="96" t="s">
        <v>233</v>
      </c>
      <c r="D257" s="97" t="s">
        <v>256</v>
      </c>
      <c r="E257" s="97" t="s">
        <v>246</v>
      </c>
      <c r="F257" s="97" t="e">
        <f>VLOOKUP(A257,'Pa aktivitātēm'!A136:F299,6,0)</f>
        <v>#N/A</v>
      </c>
      <c r="G257" s="110">
        <f>'Pa aktivitātēm'!G173</f>
        <v>0</v>
      </c>
      <c r="H257" s="110">
        <f>'Pa aktivitātēm'!I173</f>
        <v>0</v>
      </c>
      <c r="I257" s="110">
        <f>'Pa aktivitātēm'!J173</f>
        <v>0</v>
      </c>
      <c r="J257" s="110">
        <f>'Pa aktivitātēm'!K173</f>
        <v>0</v>
      </c>
      <c r="K257" s="208">
        <f t="shared" si="169"/>
        <v>0</v>
      </c>
      <c r="L257" s="81">
        <v>0</v>
      </c>
      <c r="M257" s="110">
        <f>'Pa aktivitātēm'!P173</f>
        <v>0</v>
      </c>
      <c r="N257" s="23">
        <v>0</v>
      </c>
      <c r="O257" s="111">
        <f>'Pa aktivitātēm'!U173</f>
        <v>0</v>
      </c>
      <c r="P257" s="25">
        <f t="shared" si="165"/>
        <v>0</v>
      </c>
      <c r="Q257" s="224">
        <f t="shared" si="180"/>
        <v>0</v>
      </c>
      <c r="R257" s="226">
        <f t="shared" si="199"/>
        <v>0</v>
      </c>
      <c r="S257" s="227">
        <f t="shared" si="177"/>
        <v>0</v>
      </c>
      <c r="T257" s="208">
        <f t="shared" si="167"/>
        <v>0</v>
      </c>
      <c r="U257" s="220" t="e">
        <f>Akt_apakšakt_pēcuzraudzība!#REF!</f>
        <v>#REF!</v>
      </c>
      <c r="V257" s="47" t="e">
        <f t="shared" si="168"/>
        <v>#REF!</v>
      </c>
    </row>
    <row r="258" spans="1:23" ht="56.25" hidden="1">
      <c r="A258" s="98" t="s">
        <v>73</v>
      </c>
      <c r="B258" s="301"/>
      <c r="C258" s="99" t="s">
        <v>234</v>
      </c>
      <c r="D258" s="100" t="s">
        <v>254</v>
      </c>
      <c r="E258" s="100" t="s">
        <v>76</v>
      </c>
      <c r="F258" s="97" t="e">
        <f>VLOOKUP(A258,'Pa aktivitātēm'!A137:F300,6,0)</f>
        <v>#N/A</v>
      </c>
      <c r="G258" s="27">
        <f>G259+G262</f>
        <v>274506107</v>
      </c>
      <c r="H258" s="27">
        <f t="shared" ref="H258:M258" si="200">H259+H262</f>
        <v>274506107</v>
      </c>
      <c r="I258" s="27">
        <f t="shared" si="200"/>
        <v>11502958</v>
      </c>
      <c r="J258" s="27">
        <f t="shared" si="200"/>
        <v>11502958</v>
      </c>
      <c r="K258" s="208">
        <f t="shared" si="169"/>
        <v>286009065</v>
      </c>
      <c r="L258" s="101">
        <f t="shared" ref="L258:L269" si="201">K258/H258</f>
        <v>1.0419041970530731</v>
      </c>
      <c r="M258" s="27">
        <f t="shared" si="200"/>
        <v>0</v>
      </c>
      <c r="N258" s="23">
        <f t="shared" ref="N258:N269" si="202">M258/H258</f>
        <v>0</v>
      </c>
      <c r="O258" s="212">
        <f t="shared" ref="O258" si="203">O259+O262</f>
        <v>0</v>
      </c>
      <c r="P258" s="23">
        <f t="shared" si="165"/>
        <v>0</v>
      </c>
      <c r="Q258" s="224">
        <f t="shared" si="180"/>
        <v>274506107</v>
      </c>
      <c r="R258" s="212">
        <f>R259+R262</f>
        <v>286009065</v>
      </c>
      <c r="S258" s="227">
        <f t="shared" si="177"/>
        <v>11502958</v>
      </c>
      <c r="T258" s="208">
        <f t="shared" si="167"/>
        <v>286009065</v>
      </c>
      <c r="U258" s="222" t="e">
        <f>U259+U262</f>
        <v>#REF!</v>
      </c>
      <c r="V258" s="47" t="e">
        <f t="shared" si="168"/>
        <v>#REF!</v>
      </c>
    </row>
    <row r="259" spans="1:23" ht="131.25" hidden="1">
      <c r="A259" s="98" t="s">
        <v>370</v>
      </c>
      <c r="B259" s="301"/>
      <c r="C259" s="99" t="s">
        <v>235</v>
      </c>
      <c r="D259" s="100" t="s">
        <v>254</v>
      </c>
      <c r="E259" s="100" t="s">
        <v>76</v>
      </c>
      <c r="F259" s="97" t="e">
        <f>VLOOKUP(A259,'Pa aktivitātēm'!A138:F301,6,0)</f>
        <v>#N/A</v>
      </c>
      <c r="G259" s="27">
        <f>G260+G261</f>
        <v>259063452</v>
      </c>
      <c r="H259" s="27">
        <f t="shared" ref="H259:M259" si="204">H260+H261</f>
        <v>259063452</v>
      </c>
      <c r="I259" s="27">
        <f t="shared" si="204"/>
        <v>3023906</v>
      </c>
      <c r="J259" s="27">
        <f t="shared" si="204"/>
        <v>3023906</v>
      </c>
      <c r="K259" s="208">
        <f t="shared" si="169"/>
        <v>262087358</v>
      </c>
      <c r="L259" s="101">
        <f t="shared" si="201"/>
        <v>1.0116724531254992</v>
      </c>
      <c r="M259" s="27">
        <f t="shared" si="204"/>
        <v>0</v>
      </c>
      <c r="N259" s="23">
        <f t="shared" si="202"/>
        <v>0</v>
      </c>
      <c r="O259" s="212">
        <f t="shared" ref="O259" si="205">O260+O261</f>
        <v>0</v>
      </c>
      <c r="P259" s="23">
        <f t="shared" si="165"/>
        <v>0</v>
      </c>
      <c r="Q259" s="224">
        <f t="shared" si="180"/>
        <v>259063452</v>
      </c>
      <c r="R259" s="212">
        <f>R260+R261</f>
        <v>262087358</v>
      </c>
      <c r="S259" s="227">
        <f t="shared" si="177"/>
        <v>3023906</v>
      </c>
      <c r="T259" s="208">
        <f t="shared" si="167"/>
        <v>262087358</v>
      </c>
      <c r="U259" s="222" t="e">
        <f>U260+U261</f>
        <v>#REF!</v>
      </c>
      <c r="V259" s="47" t="e">
        <f t="shared" si="168"/>
        <v>#REF!</v>
      </c>
    </row>
    <row r="260" spans="1:23" ht="150">
      <c r="A260" s="95" t="s">
        <v>410</v>
      </c>
      <c r="B260" s="300"/>
      <c r="C260" s="96" t="s">
        <v>314</v>
      </c>
      <c r="D260" s="97" t="s">
        <v>254</v>
      </c>
      <c r="E260" s="97" t="s">
        <v>295</v>
      </c>
      <c r="F260" s="97">
        <f>VLOOKUP(A260,'Pa aktivitātēm'!A139:F302,6,0)</f>
        <v>5</v>
      </c>
      <c r="G260" s="110">
        <f>'Pa aktivitātēm'!G174</f>
        <v>249063452</v>
      </c>
      <c r="H260" s="110">
        <f>'Pa aktivitātēm'!I174</f>
        <v>249063452</v>
      </c>
      <c r="I260" s="110">
        <f>'Pa aktivitātēm'!J174</f>
        <v>3023906</v>
      </c>
      <c r="J260" s="110">
        <f>'Pa aktivitātēm'!K174</f>
        <v>3023906</v>
      </c>
      <c r="K260" s="208">
        <f t="shared" si="169"/>
        <v>252087358</v>
      </c>
      <c r="L260" s="81">
        <f t="shared" si="201"/>
        <v>1.0121411069176058</v>
      </c>
      <c r="M260" s="110">
        <f>'Pa aktivitātēm'!P174</f>
        <v>0</v>
      </c>
      <c r="N260" s="23">
        <f t="shared" si="202"/>
        <v>0</v>
      </c>
      <c r="O260" s="111">
        <f>'Pa aktivitātēm'!U174</f>
        <v>0</v>
      </c>
      <c r="P260" s="25">
        <f t="shared" si="165"/>
        <v>0</v>
      </c>
      <c r="Q260" s="224">
        <v>0</v>
      </c>
      <c r="R260" s="226">
        <f>K260-O260</f>
        <v>252087358</v>
      </c>
      <c r="S260" s="227">
        <f t="shared" si="177"/>
        <v>252087358</v>
      </c>
      <c r="T260" s="208">
        <f t="shared" si="167"/>
        <v>252087358</v>
      </c>
      <c r="U260" s="220" t="e">
        <f>Akt_apakšakt_pēcuzraudzība!#REF!</f>
        <v>#REF!</v>
      </c>
      <c r="V260" s="47" t="e">
        <f t="shared" si="168"/>
        <v>#REF!</v>
      </c>
    </row>
    <row r="261" spans="1:23" ht="56.25" hidden="1">
      <c r="A261" s="95" t="s">
        <v>74</v>
      </c>
      <c r="B261" s="300"/>
      <c r="C261" s="96" t="s">
        <v>236</v>
      </c>
      <c r="D261" s="97" t="s">
        <v>254</v>
      </c>
      <c r="E261" s="97" t="s">
        <v>295</v>
      </c>
      <c r="F261" s="97">
        <f>VLOOKUP(A261,'Pa aktivitātēm'!A140:F303,6,0)</f>
        <v>5</v>
      </c>
      <c r="G261" s="110">
        <f>'Pa aktivitātēm'!G175</f>
        <v>10000000</v>
      </c>
      <c r="H261" s="110">
        <f>'Pa aktivitātēm'!I175</f>
        <v>10000000</v>
      </c>
      <c r="I261" s="110">
        <f>'Pa aktivitātēm'!J175</f>
        <v>0</v>
      </c>
      <c r="J261" s="110">
        <f>'Pa aktivitātēm'!K175</f>
        <v>0</v>
      </c>
      <c r="K261" s="357">
        <f t="shared" si="169"/>
        <v>10000000</v>
      </c>
      <c r="L261" s="356">
        <f t="shared" si="201"/>
        <v>1</v>
      </c>
      <c r="M261" s="110">
        <f>'Pa aktivitātēm'!P175</f>
        <v>0</v>
      </c>
      <c r="N261" s="23">
        <f t="shared" si="202"/>
        <v>0</v>
      </c>
      <c r="O261" s="111">
        <f>'Pa aktivitātēm'!U175</f>
        <v>0</v>
      </c>
      <c r="P261" s="25">
        <f t="shared" si="165"/>
        <v>0</v>
      </c>
      <c r="Q261" s="358">
        <f t="shared" si="180"/>
        <v>10000000</v>
      </c>
      <c r="R261" s="358">
        <f>K261-O261</f>
        <v>10000000</v>
      </c>
      <c r="S261" s="358">
        <f t="shared" si="177"/>
        <v>0</v>
      </c>
      <c r="T261" s="357">
        <f t="shared" si="167"/>
        <v>10000000</v>
      </c>
      <c r="U261" s="358" t="e">
        <f>Akt_apakšakt_pēcuzraudzība!#REF!</f>
        <v>#REF!</v>
      </c>
      <c r="V261" s="29" t="e">
        <f t="shared" si="168"/>
        <v>#REF!</v>
      </c>
    </row>
    <row r="262" spans="1:23" ht="112.5" hidden="1">
      <c r="A262" s="98" t="s">
        <v>77</v>
      </c>
      <c r="B262" s="301"/>
      <c r="C262" s="99" t="s">
        <v>237</v>
      </c>
      <c r="D262" s="100" t="s">
        <v>254</v>
      </c>
      <c r="E262" s="100" t="s">
        <v>78</v>
      </c>
      <c r="F262" s="97" t="e">
        <f>VLOOKUP(A262,'Pa aktivitātēm'!A141:F304,6,0)</f>
        <v>#N/A</v>
      </c>
      <c r="G262" s="27">
        <f>G263</f>
        <v>15442655</v>
      </c>
      <c r="H262" s="27">
        <f t="shared" ref="H262:M262" si="206">H263</f>
        <v>15442655</v>
      </c>
      <c r="I262" s="27">
        <f t="shared" si="206"/>
        <v>8479052</v>
      </c>
      <c r="J262" s="27">
        <f t="shared" si="206"/>
        <v>8479052</v>
      </c>
      <c r="K262" s="208">
        <f t="shared" si="169"/>
        <v>23921707</v>
      </c>
      <c r="L262" s="101">
        <f t="shared" si="201"/>
        <v>1.5490669836242537</v>
      </c>
      <c r="M262" s="27">
        <f t="shared" si="206"/>
        <v>0</v>
      </c>
      <c r="N262" s="23">
        <f t="shared" si="202"/>
        <v>0</v>
      </c>
      <c r="O262" s="212">
        <f t="shared" ref="O262" si="207">O263</f>
        <v>0</v>
      </c>
      <c r="P262" s="23">
        <f t="shared" si="165"/>
        <v>0</v>
      </c>
      <c r="Q262" s="224">
        <f t="shared" si="180"/>
        <v>15442655</v>
      </c>
      <c r="R262" s="212">
        <f>R263</f>
        <v>23921707</v>
      </c>
      <c r="S262" s="227">
        <f t="shared" si="177"/>
        <v>8479052</v>
      </c>
      <c r="T262" s="208">
        <f t="shared" si="167"/>
        <v>23921707</v>
      </c>
      <c r="U262" s="222" t="e">
        <f>U263</f>
        <v>#REF!</v>
      </c>
      <c r="V262" s="47" t="e">
        <f t="shared" si="168"/>
        <v>#REF!</v>
      </c>
    </row>
    <row r="263" spans="1:23" ht="93.75" hidden="1">
      <c r="A263" s="95" t="s">
        <v>380</v>
      </c>
      <c r="B263" s="300"/>
      <c r="C263" s="96" t="s">
        <v>238</v>
      </c>
      <c r="D263" s="97" t="s">
        <v>254</v>
      </c>
      <c r="E263" s="97" t="s">
        <v>295</v>
      </c>
      <c r="F263" s="97">
        <f>VLOOKUP(A263,'Pa aktivitātēm'!A142:F305,6,0)</f>
        <v>5</v>
      </c>
      <c r="G263" s="28">
        <f>'Pa aktivitātēm'!G176</f>
        <v>15442655</v>
      </c>
      <c r="H263" s="28">
        <f>'Pa aktivitātēm'!I176</f>
        <v>15442655</v>
      </c>
      <c r="I263" s="28">
        <f>'Pa aktivitātēm'!J176</f>
        <v>8479052</v>
      </c>
      <c r="J263" s="28">
        <f>'Pa aktivitātēm'!K176</f>
        <v>8479052</v>
      </c>
      <c r="K263" s="208">
        <f t="shared" si="169"/>
        <v>23921707</v>
      </c>
      <c r="L263" s="81">
        <f t="shared" si="201"/>
        <v>1.5490669836242537</v>
      </c>
      <c r="M263" s="28">
        <f>'Pa aktivitātēm'!P176</f>
        <v>0</v>
      </c>
      <c r="N263" s="23">
        <f t="shared" si="202"/>
        <v>0</v>
      </c>
      <c r="O263" s="213">
        <f>'Pa aktivitātēm'!U176</f>
        <v>0</v>
      </c>
      <c r="P263" s="25">
        <f t="shared" si="165"/>
        <v>0</v>
      </c>
      <c r="Q263" s="224">
        <v>0</v>
      </c>
      <c r="R263" s="226">
        <f>K263-O263</f>
        <v>23921707</v>
      </c>
      <c r="S263" s="227">
        <f>R263-Q263</f>
        <v>23921707</v>
      </c>
      <c r="T263" s="208">
        <f t="shared" si="167"/>
        <v>23921707</v>
      </c>
      <c r="U263" s="220" t="e">
        <f>Akt_apakšakt_pēcuzraudzība!#REF!</f>
        <v>#REF!</v>
      </c>
      <c r="V263" s="47" t="e">
        <f t="shared" si="168"/>
        <v>#REF!</v>
      </c>
    </row>
    <row r="264" spans="1:23" ht="75" hidden="1">
      <c r="A264" s="98" t="s">
        <v>347</v>
      </c>
      <c r="B264" s="301"/>
      <c r="C264" s="99" t="s">
        <v>239</v>
      </c>
      <c r="D264" s="100" t="s">
        <v>254</v>
      </c>
      <c r="E264" s="100"/>
      <c r="F264" s="97" t="e">
        <f>VLOOKUP(A264,'Pa aktivitātēm'!A143:F306,6,0)</f>
        <v>#N/A</v>
      </c>
      <c r="G264" s="27">
        <f t="shared" ref="G264:M265" si="208">G265</f>
        <v>57610045</v>
      </c>
      <c r="H264" s="27">
        <f t="shared" si="208"/>
        <v>57610045</v>
      </c>
      <c r="I264" s="27">
        <f t="shared" si="208"/>
        <v>0</v>
      </c>
      <c r="J264" s="27">
        <f t="shared" si="208"/>
        <v>0</v>
      </c>
      <c r="K264" s="208">
        <f t="shared" si="169"/>
        <v>57610045</v>
      </c>
      <c r="L264" s="101">
        <f t="shared" si="201"/>
        <v>1</v>
      </c>
      <c r="M264" s="27">
        <f t="shared" si="208"/>
        <v>0</v>
      </c>
      <c r="N264" s="23">
        <f t="shared" si="202"/>
        <v>0</v>
      </c>
      <c r="O264" s="212">
        <f>O265</f>
        <v>0</v>
      </c>
      <c r="P264" s="23">
        <f t="shared" si="165"/>
        <v>0</v>
      </c>
      <c r="Q264" s="224">
        <f t="shared" si="180"/>
        <v>57610045</v>
      </c>
      <c r="R264" s="212">
        <f t="shared" ref="R264:U265" si="209">R265</f>
        <v>57610045</v>
      </c>
      <c r="S264" s="227">
        <f t="shared" ref="S264:S269" si="210">R264-Q264</f>
        <v>0</v>
      </c>
      <c r="T264" s="208">
        <f t="shared" si="167"/>
        <v>57610045</v>
      </c>
      <c r="U264" s="222" t="e">
        <f t="shared" si="209"/>
        <v>#REF!</v>
      </c>
      <c r="V264" s="47" t="e">
        <f t="shared" si="168"/>
        <v>#REF!</v>
      </c>
    </row>
    <row r="265" spans="1:23" ht="150" hidden="1">
      <c r="A265" s="98" t="s">
        <v>322</v>
      </c>
      <c r="B265" s="301"/>
      <c r="C265" s="99" t="s">
        <v>240</v>
      </c>
      <c r="D265" s="100" t="s">
        <v>254</v>
      </c>
      <c r="E265" s="100" t="s">
        <v>76</v>
      </c>
      <c r="F265" s="97" t="e">
        <f>VLOOKUP(A265,'Pa aktivitātēm'!A144:F307,6,0)</f>
        <v>#N/A</v>
      </c>
      <c r="G265" s="27">
        <f t="shared" si="208"/>
        <v>57610045</v>
      </c>
      <c r="H265" s="27">
        <f t="shared" si="208"/>
        <v>57610045</v>
      </c>
      <c r="I265" s="27">
        <f t="shared" si="208"/>
        <v>0</v>
      </c>
      <c r="J265" s="27">
        <f t="shared" si="208"/>
        <v>0</v>
      </c>
      <c r="K265" s="208">
        <f t="shared" si="169"/>
        <v>57610045</v>
      </c>
      <c r="L265" s="101">
        <f t="shared" si="201"/>
        <v>1</v>
      </c>
      <c r="M265" s="27">
        <f t="shared" si="208"/>
        <v>0</v>
      </c>
      <c r="N265" s="23">
        <f t="shared" si="202"/>
        <v>0</v>
      </c>
      <c r="O265" s="212">
        <f>O266</f>
        <v>0</v>
      </c>
      <c r="P265" s="23">
        <f t="shared" si="165"/>
        <v>0</v>
      </c>
      <c r="Q265" s="224">
        <f t="shared" si="180"/>
        <v>57610045</v>
      </c>
      <c r="R265" s="212">
        <f t="shared" si="209"/>
        <v>57610045</v>
      </c>
      <c r="S265" s="227">
        <f t="shared" si="210"/>
        <v>0</v>
      </c>
      <c r="T265" s="208">
        <f t="shared" si="167"/>
        <v>57610045</v>
      </c>
      <c r="U265" s="222" t="e">
        <f t="shared" si="209"/>
        <v>#REF!</v>
      </c>
      <c r="V265" s="47" t="e">
        <f t="shared" si="168"/>
        <v>#REF!</v>
      </c>
    </row>
    <row r="266" spans="1:23" ht="75">
      <c r="A266" s="95" t="s">
        <v>348</v>
      </c>
      <c r="B266" s="300"/>
      <c r="C266" s="96" t="s">
        <v>241</v>
      </c>
      <c r="D266" s="97" t="s">
        <v>254</v>
      </c>
      <c r="E266" s="97" t="s">
        <v>251</v>
      </c>
      <c r="F266" s="97">
        <f>VLOOKUP(A266,'Pa aktivitātēm'!A145:F308,6,0)</f>
        <v>0</v>
      </c>
      <c r="G266" s="110">
        <f>'Pa aktivitātēm'!G177</f>
        <v>57610045</v>
      </c>
      <c r="H266" s="110">
        <f>'Pa aktivitātēm'!I177</f>
        <v>57610045</v>
      </c>
      <c r="I266" s="110">
        <f>'Pa aktivitātēm'!J177</f>
        <v>0</v>
      </c>
      <c r="J266" s="110">
        <f>'Pa aktivitātēm'!K177</f>
        <v>0</v>
      </c>
      <c r="K266" s="208">
        <f t="shared" si="169"/>
        <v>57610045</v>
      </c>
      <c r="L266" s="105">
        <f t="shared" si="201"/>
        <v>1</v>
      </c>
      <c r="M266" s="110">
        <f>'Pa aktivitātēm'!P177</f>
        <v>0</v>
      </c>
      <c r="N266" s="25">
        <f t="shared" si="202"/>
        <v>0</v>
      </c>
      <c r="O266" s="111">
        <f>'Pa aktivitātēm'!U177</f>
        <v>0</v>
      </c>
      <c r="P266" s="25">
        <f t="shared" si="165"/>
        <v>0</v>
      </c>
      <c r="Q266" s="224">
        <f>H266-O266</f>
        <v>57610045</v>
      </c>
      <c r="R266" s="226">
        <f>K266-O266</f>
        <v>57610045</v>
      </c>
      <c r="S266" s="227">
        <f t="shared" si="210"/>
        <v>0</v>
      </c>
      <c r="T266" s="208">
        <f t="shared" si="167"/>
        <v>57610045</v>
      </c>
      <c r="U266" s="220" t="e">
        <f>Akt_apakšakt_pēcuzraudzība!#REF!</f>
        <v>#REF!</v>
      </c>
      <c r="V266" s="47" t="e">
        <f t="shared" si="168"/>
        <v>#REF!</v>
      </c>
    </row>
    <row r="267" spans="1:23" ht="56.25" hidden="1">
      <c r="A267" s="98" t="s">
        <v>349</v>
      </c>
      <c r="B267" s="301"/>
      <c r="C267" s="99" t="s">
        <v>242</v>
      </c>
      <c r="D267" s="100" t="s">
        <v>256</v>
      </c>
      <c r="E267" s="100"/>
      <c r="F267" s="97" t="e">
        <f>VLOOKUP(A267,'Pa aktivitātēm'!A146:F309,6,0)</f>
        <v>#N/A</v>
      </c>
      <c r="G267" s="27">
        <f t="shared" ref="G267:M268" si="211">G268</f>
        <v>12200000</v>
      </c>
      <c r="H267" s="27">
        <f t="shared" si="211"/>
        <v>12200000</v>
      </c>
      <c r="I267" s="27">
        <f t="shared" si="211"/>
        <v>0</v>
      </c>
      <c r="J267" s="27">
        <f t="shared" si="211"/>
        <v>0</v>
      </c>
      <c r="K267" s="208">
        <f t="shared" si="169"/>
        <v>12200000</v>
      </c>
      <c r="L267" s="44">
        <f t="shared" si="201"/>
        <v>1</v>
      </c>
      <c r="M267" s="27">
        <f t="shared" si="211"/>
        <v>0</v>
      </c>
      <c r="N267" s="23">
        <f t="shared" si="202"/>
        <v>0</v>
      </c>
      <c r="O267" s="212">
        <f>O268</f>
        <v>0</v>
      </c>
      <c r="P267" s="23">
        <f t="shared" si="165"/>
        <v>0</v>
      </c>
      <c r="Q267" s="224">
        <f t="shared" si="180"/>
        <v>12200000</v>
      </c>
      <c r="R267" s="212">
        <f t="shared" ref="R267:U268" si="212">R268</f>
        <v>12200000</v>
      </c>
      <c r="S267" s="227">
        <f t="shared" si="210"/>
        <v>0</v>
      </c>
      <c r="T267" s="208">
        <f t="shared" si="167"/>
        <v>12200000</v>
      </c>
      <c r="U267" s="222" t="e">
        <f t="shared" si="212"/>
        <v>#REF!</v>
      </c>
      <c r="V267" s="47" t="e">
        <f t="shared" si="168"/>
        <v>#REF!</v>
      </c>
    </row>
    <row r="268" spans="1:23" ht="75" hidden="1">
      <c r="A268" s="98" t="s">
        <v>321</v>
      </c>
      <c r="B268" s="301"/>
      <c r="C268" s="99" t="s">
        <v>279</v>
      </c>
      <c r="D268" s="100" t="s">
        <v>256</v>
      </c>
      <c r="E268" s="100" t="s">
        <v>76</v>
      </c>
      <c r="F268" s="97" t="e">
        <f>VLOOKUP(A268,'Pa aktivitātēm'!A147:F310,6,0)</f>
        <v>#N/A</v>
      </c>
      <c r="G268" s="27">
        <f t="shared" si="211"/>
        <v>12200000</v>
      </c>
      <c r="H268" s="27">
        <f t="shared" si="211"/>
        <v>12200000</v>
      </c>
      <c r="I268" s="27">
        <f t="shared" si="211"/>
        <v>0</v>
      </c>
      <c r="J268" s="27">
        <f t="shared" si="211"/>
        <v>0</v>
      </c>
      <c r="K268" s="208">
        <f t="shared" si="169"/>
        <v>12200000</v>
      </c>
      <c r="L268" s="44">
        <f t="shared" si="201"/>
        <v>1</v>
      </c>
      <c r="M268" s="27">
        <f t="shared" si="211"/>
        <v>0</v>
      </c>
      <c r="N268" s="23">
        <f t="shared" si="202"/>
        <v>0</v>
      </c>
      <c r="O268" s="212">
        <f>O269</f>
        <v>0</v>
      </c>
      <c r="P268" s="23">
        <f t="shared" si="165"/>
        <v>0</v>
      </c>
      <c r="Q268" s="224">
        <f t="shared" si="180"/>
        <v>12200000</v>
      </c>
      <c r="R268" s="212">
        <f t="shared" si="212"/>
        <v>12200000</v>
      </c>
      <c r="S268" s="227">
        <f t="shared" si="210"/>
        <v>0</v>
      </c>
      <c r="T268" s="208">
        <f t="shared" si="167"/>
        <v>12200000</v>
      </c>
      <c r="U268" s="222" t="e">
        <f t="shared" si="212"/>
        <v>#REF!</v>
      </c>
      <c r="V268" s="47" t="e">
        <f t="shared" si="168"/>
        <v>#REF!</v>
      </c>
    </row>
    <row r="269" spans="1:23" ht="75" hidden="1">
      <c r="A269" s="95" t="s">
        <v>350</v>
      </c>
      <c r="B269" s="300"/>
      <c r="C269" s="96" t="s">
        <v>243</v>
      </c>
      <c r="D269" s="97" t="s">
        <v>256</v>
      </c>
      <c r="E269" s="97" t="s">
        <v>251</v>
      </c>
      <c r="F269" s="97">
        <f>VLOOKUP(A269,'Pa aktivitātēm'!A148:F311,6,0)</f>
        <v>0</v>
      </c>
      <c r="G269" s="111">
        <f>'Pa aktivitātēm'!G178</f>
        <v>12200000</v>
      </c>
      <c r="H269" s="111">
        <f>'Pa aktivitātēm'!I178</f>
        <v>12200000</v>
      </c>
      <c r="I269" s="111">
        <f>'Pa aktivitātēm'!J178</f>
        <v>0</v>
      </c>
      <c r="J269" s="111">
        <f>'Pa aktivitātēm'!K178</f>
        <v>0</v>
      </c>
      <c r="K269" s="208">
        <f t="shared" si="169"/>
        <v>12200000</v>
      </c>
      <c r="L269" s="105">
        <f t="shared" si="201"/>
        <v>1</v>
      </c>
      <c r="M269" s="111">
        <f>'Pa aktivitātēm'!P178</f>
        <v>0</v>
      </c>
      <c r="N269" s="25">
        <f t="shared" si="202"/>
        <v>0</v>
      </c>
      <c r="O269" s="111">
        <f>'Pa aktivitātēm'!U178</f>
        <v>0</v>
      </c>
      <c r="P269" s="25">
        <f t="shared" si="165"/>
        <v>0</v>
      </c>
      <c r="Q269" s="224">
        <f t="shared" si="180"/>
        <v>12200000</v>
      </c>
      <c r="R269" s="226">
        <f>K269-O269</f>
        <v>12200000</v>
      </c>
      <c r="S269" s="227">
        <f t="shared" si="210"/>
        <v>0</v>
      </c>
      <c r="T269" s="208">
        <f t="shared" si="167"/>
        <v>12200000</v>
      </c>
      <c r="U269" s="220" t="e">
        <f>Akt_apakšakt_pēcuzraudzība!#REF!</f>
        <v>#REF!</v>
      </c>
      <c r="V269" s="47" t="e">
        <f t="shared" si="168"/>
        <v>#REF!</v>
      </c>
    </row>
    <row r="270" spans="1:23" ht="19.5" hidden="1" thickBot="1">
      <c r="A270" s="579" t="s">
        <v>326</v>
      </c>
      <c r="B270" s="579"/>
      <c r="C270" s="579"/>
      <c r="D270" s="579"/>
      <c r="E270" s="579"/>
      <c r="F270" s="275"/>
      <c r="G270" s="112"/>
      <c r="H270" s="113"/>
      <c r="I270" s="113"/>
      <c r="J270" s="113"/>
      <c r="K270" s="113"/>
      <c r="L270" s="113"/>
      <c r="M270" s="114"/>
      <c r="N270" s="115"/>
      <c r="O270" s="116"/>
      <c r="P270" s="115"/>
    </row>
    <row r="271" spans="1:23">
      <c r="A271" s="117"/>
      <c r="B271" s="117"/>
      <c r="C271" s="188"/>
      <c r="D271" s="117"/>
      <c r="E271" s="117"/>
      <c r="F271" s="117"/>
      <c r="G271" s="176"/>
      <c r="H271" s="176"/>
      <c r="I271" s="196">
        <f>SUBTOTAL(9,I109:I269)</f>
        <v>1258796046.6451979</v>
      </c>
      <c r="J271" s="196"/>
      <c r="K271" s="196"/>
      <c r="L271" s="196"/>
      <c r="M271" s="196"/>
      <c r="N271" s="196"/>
      <c r="O271" s="196"/>
      <c r="P271" s="196"/>
      <c r="Q271" s="197"/>
      <c r="R271" s="197"/>
      <c r="U271" s="196"/>
      <c r="V271" s="197"/>
      <c r="W271" s="197"/>
    </row>
    <row r="272" spans="1:23">
      <c r="A272" s="117"/>
      <c r="B272" s="117"/>
      <c r="C272" s="188"/>
      <c r="D272" s="117"/>
      <c r="E272" s="117"/>
      <c r="F272" s="117"/>
      <c r="G272" s="176"/>
      <c r="H272" s="176"/>
      <c r="I272" s="196" t="e">
        <f>SUBTOTAL(9,#REF!)</f>
        <v>#REF!</v>
      </c>
      <c r="J272" s="196"/>
      <c r="K272" s="196"/>
      <c r="L272" s="196"/>
      <c r="M272" s="196"/>
      <c r="N272" s="196"/>
      <c r="O272" s="196"/>
      <c r="P272" s="196"/>
      <c r="Q272" s="197"/>
      <c r="R272" s="197"/>
      <c r="U272" s="196"/>
      <c r="V272" s="197"/>
      <c r="W272" s="197"/>
    </row>
    <row r="273" spans="1:24" ht="33.75">
      <c r="A273" s="64">
        <v>2</v>
      </c>
      <c r="B273" s="64"/>
      <c r="C273" s="55" t="s">
        <v>257</v>
      </c>
      <c r="D273" s="56"/>
      <c r="E273" s="56"/>
      <c r="F273" s="57"/>
      <c r="G273" s="57"/>
      <c r="H273" s="57"/>
      <c r="I273" s="57"/>
      <c r="J273" s="57"/>
      <c r="K273" s="57"/>
      <c r="L273" s="57"/>
      <c r="M273" s="65"/>
      <c r="N273" s="60"/>
      <c r="O273" s="59"/>
      <c r="P273" s="58"/>
      <c r="Q273" s="59"/>
      <c r="R273" s="60"/>
      <c r="U273" s="61"/>
      <c r="V273" s="59"/>
      <c r="W273" s="63"/>
    </row>
    <row r="274" spans="1:24">
      <c r="A274" s="54"/>
      <c r="B274" s="54"/>
      <c r="C274" s="55" t="s">
        <v>258</v>
      </c>
      <c r="D274" s="56"/>
      <c r="E274" s="56"/>
      <c r="F274" s="57"/>
      <c r="G274" s="57"/>
      <c r="H274" s="57"/>
      <c r="I274" s="57"/>
      <c r="J274" s="57"/>
      <c r="K274" s="57"/>
      <c r="L274" s="57"/>
      <c r="M274" s="65"/>
      <c r="N274" s="60"/>
      <c r="O274" s="59"/>
      <c r="P274" s="58"/>
      <c r="Q274" s="59"/>
      <c r="R274" s="60"/>
      <c r="U274" s="61"/>
      <c r="V274" s="59"/>
      <c r="W274" s="63"/>
    </row>
    <row r="275" spans="1:24">
      <c r="A275" s="54"/>
      <c r="B275" s="54"/>
      <c r="C275" s="55" t="s">
        <v>259</v>
      </c>
      <c r="D275" s="56"/>
      <c r="E275" s="56"/>
      <c r="F275" s="57"/>
      <c r="G275" s="57"/>
      <c r="H275" s="57"/>
      <c r="I275" s="57"/>
      <c r="J275" s="57"/>
      <c r="K275" s="57"/>
      <c r="L275" s="57"/>
      <c r="M275" s="65"/>
      <c r="N275" s="60"/>
      <c r="O275" s="59"/>
      <c r="P275" s="58"/>
      <c r="Q275" s="59"/>
      <c r="R275" s="60"/>
      <c r="U275" s="61"/>
      <c r="V275" s="59"/>
      <c r="W275" s="63"/>
    </row>
    <row r="276" spans="1:24">
      <c r="A276" s="54"/>
      <c r="B276" s="54"/>
      <c r="C276" s="55" t="s">
        <v>260</v>
      </c>
      <c r="D276" s="56"/>
      <c r="E276" s="56"/>
      <c r="F276" s="57"/>
      <c r="G276" s="57"/>
      <c r="H276" s="57"/>
      <c r="I276" s="57"/>
      <c r="J276" s="57"/>
      <c r="K276" s="57"/>
      <c r="L276" s="57"/>
      <c r="M276" s="65"/>
      <c r="N276" s="60"/>
      <c r="O276" s="59"/>
      <c r="P276" s="58"/>
      <c r="Q276" s="59"/>
      <c r="R276" s="60"/>
      <c r="U276" s="61"/>
      <c r="V276" s="59"/>
      <c r="W276" s="63"/>
    </row>
    <row r="277" spans="1:24" ht="50.25">
      <c r="A277" s="54"/>
      <c r="B277" s="54"/>
      <c r="C277" s="55" t="s">
        <v>296</v>
      </c>
      <c r="D277" s="56"/>
      <c r="E277" s="56"/>
      <c r="F277" s="57"/>
      <c r="G277" s="57"/>
      <c r="H277" s="57"/>
      <c r="I277" s="57"/>
      <c r="J277" s="57"/>
      <c r="K277" s="57"/>
      <c r="L277" s="57"/>
      <c r="M277" s="65"/>
      <c r="N277" s="60"/>
      <c r="O277" s="59"/>
      <c r="P277" s="58"/>
      <c r="Q277" s="59"/>
      <c r="R277" s="60"/>
      <c r="U277" s="61"/>
      <c r="V277" s="59"/>
      <c r="W277" s="63"/>
    </row>
    <row r="278" spans="1:24">
      <c r="A278" s="54"/>
      <c r="B278" s="54"/>
      <c r="C278" s="55" t="s">
        <v>261</v>
      </c>
      <c r="D278" s="56"/>
      <c r="E278" s="56"/>
      <c r="F278" s="57"/>
      <c r="G278" s="57"/>
      <c r="H278" s="57"/>
      <c r="I278" s="57"/>
      <c r="J278" s="57"/>
      <c r="K278" s="57"/>
      <c r="L278" s="57"/>
      <c r="M278" s="67"/>
      <c r="N278" s="58"/>
      <c r="O278" s="67"/>
      <c r="P278" s="58"/>
      <c r="Q278" s="67"/>
      <c r="R278" s="58"/>
      <c r="U278" s="67"/>
      <c r="V278" s="59"/>
      <c r="W278" s="63"/>
    </row>
    <row r="279" spans="1:24">
      <c r="A279" s="54"/>
      <c r="B279" s="54"/>
      <c r="C279" s="55" t="s">
        <v>262</v>
      </c>
      <c r="D279" s="56"/>
      <c r="E279" s="56"/>
      <c r="F279" s="57"/>
      <c r="G279" s="57"/>
      <c r="H279" s="57"/>
      <c r="I279" s="57"/>
      <c r="J279" s="57"/>
      <c r="K279" s="57"/>
      <c r="L279" s="57"/>
      <c r="M279" s="65"/>
      <c r="N279" s="60"/>
      <c r="O279" s="59"/>
      <c r="P279" s="58"/>
      <c r="Q279" s="59"/>
      <c r="R279" s="60"/>
      <c r="U279" s="61"/>
      <c r="V279" s="59"/>
      <c r="W279" s="63"/>
    </row>
    <row r="280" spans="1:24">
      <c r="A280" s="54"/>
      <c r="B280" s="54"/>
      <c r="C280" s="55" t="s">
        <v>263</v>
      </c>
      <c r="D280" s="56"/>
      <c r="E280" s="56"/>
      <c r="F280" s="57"/>
      <c r="G280" s="57"/>
      <c r="H280" s="57"/>
      <c r="I280" s="57"/>
      <c r="J280" s="57"/>
      <c r="K280" s="57"/>
      <c r="L280" s="57"/>
      <c r="M280" s="65"/>
      <c r="N280" s="60"/>
      <c r="O280" s="59"/>
      <c r="P280" s="58"/>
      <c r="Q280" s="59"/>
      <c r="R280" s="60"/>
      <c r="U280" s="61"/>
      <c r="V280" s="59"/>
      <c r="W280" s="63"/>
    </row>
    <row r="282" spans="1:24" ht="23.25">
      <c r="A282" s="569" t="s">
        <v>637</v>
      </c>
      <c r="B282" s="569"/>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row>
    <row r="283" spans="1:24" ht="23.25">
      <c r="A283" s="324"/>
      <c r="B283" s="324"/>
      <c r="C283" s="324"/>
      <c r="D283" s="324"/>
      <c r="E283" s="324"/>
      <c r="F283" s="324"/>
      <c r="G283" s="324"/>
      <c r="H283" s="324"/>
      <c r="I283" s="324"/>
      <c r="J283" s="324"/>
      <c r="K283" s="324"/>
      <c r="L283" s="324"/>
      <c r="M283" s="324"/>
      <c r="N283" s="324"/>
      <c r="O283" s="324"/>
      <c r="P283" s="324"/>
      <c r="Q283" s="324"/>
      <c r="R283" s="324"/>
      <c r="S283" s="324"/>
      <c r="T283" s="324"/>
      <c r="U283" s="324"/>
      <c r="V283" s="324"/>
      <c r="W283" s="324"/>
      <c r="X283" s="324"/>
    </row>
    <row r="284" spans="1:24" ht="16.5">
      <c r="A284" s="564"/>
      <c r="B284" s="564"/>
      <c r="C284" s="564"/>
      <c r="D284" s="564"/>
      <c r="E284" s="564"/>
      <c r="F284" s="564"/>
      <c r="G284" s="564"/>
      <c r="H284" s="564"/>
      <c r="I284" s="564"/>
      <c r="J284" s="564"/>
      <c r="K284" s="564"/>
      <c r="L284" s="564"/>
      <c r="M284" s="564"/>
      <c r="N284" s="564"/>
      <c r="O284" s="564"/>
      <c r="P284" s="564"/>
      <c r="Q284" s="564"/>
      <c r="R284" s="564"/>
      <c r="S284" s="564"/>
      <c r="T284" s="564"/>
      <c r="U284" s="564"/>
      <c r="V284" s="564"/>
      <c r="W284" s="564"/>
      <c r="X284" s="564"/>
    </row>
    <row r="285" spans="1:24" ht="16.5">
      <c r="A285" s="564" t="s">
        <v>612</v>
      </c>
      <c r="B285" s="564"/>
      <c r="C285" s="564"/>
      <c r="D285" s="564"/>
      <c r="E285" s="564"/>
      <c r="F285" s="564"/>
      <c r="G285" s="564"/>
      <c r="H285" s="564"/>
      <c r="I285" s="564"/>
      <c r="J285" s="564"/>
      <c r="K285" s="564"/>
      <c r="L285" s="564"/>
      <c r="M285" s="564"/>
      <c r="N285" s="564"/>
      <c r="O285" s="564"/>
      <c r="P285" s="564"/>
      <c r="Q285" s="564"/>
      <c r="R285" s="564"/>
      <c r="S285" s="564"/>
      <c r="T285" s="564"/>
      <c r="U285" s="564"/>
      <c r="V285" s="564"/>
      <c r="W285" s="564"/>
      <c r="X285" s="564"/>
    </row>
    <row r="286" spans="1:24" ht="16.5">
      <c r="A286" s="564" t="s">
        <v>638</v>
      </c>
      <c r="B286" s="564"/>
      <c r="C286" s="564"/>
      <c r="D286" s="564"/>
      <c r="E286" s="564"/>
      <c r="F286" s="564"/>
      <c r="G286" s="564"/>
      <c r="H286" s="564"/>
      <c r="I286" s="564"/>
      <c r="J286" s="564"/>
      <c r="K286" s="564"/>
      <c r="L286" s="564"/>
      <c r="M286" s="564"/>
      <c r="N286" s="564"/>
      <c r="O286" s="564"/>
      <c r="P286" s="564"/>
      <c r="Q286" s="564"/>
      <c r="R286" s="564"/>
      <c r="S286" s="564"/>
      <c r="T286" s="564"/>
      <c r="U286" s="564"/>
      <c r="V286" s="564"/>
      <c r="W286" s="564"/>
      <c r="X286" s="564"/>
    </row>
    <row r="287" spans="1:24" ht="15">
      <c r="A287"/>
      <c r="B287"/>
      <c r="C287"/>
      <c r="D287"/>
      <c r="E287"/>
      <c r="F287"/>
      <c r="G287"/>
      <c r="H287"/>
      <c r="I287"/>
      <c r="J287"/>
      <c r="K287"/>
      <c r="L287"/>
      <c r="M287"/>
      <c r="N287"/>
      <c r="O287"/>
      <c r="P287"/>
    </row>
    <row r="288" spans="1:24" ht="16.5">
      <c r="A288" s="573" t="s">
        <v>646</v>
      </c>
      <c r="B288" s="573"/>
      <c r="C288" s="573"/>
      <c r="D288" s="573"/>
      <c r="E288" s="573"/>
      <c r="F288" s="573"/>
      <c r="G288" s="573"/>
      <c r="H288" s="573"/>
      <c r="I288" s="573"/>
      <c r="J288" s="573"/>
      <c r="K288" s="573"/>
      <c r="L288" s="573"/>
      <c r="M288" s="573"/>
      <c r="N288" s="573"/>
      <c r="O288" s="573"/>
      <c r="P288" s="573"/>
      <c r="Q288" s="573"/>
      <c r="R288" s="573"/>
      <c r="S288" s="573"/>
      <c r="T288" s="573"/>
      <c r="U288" s="573"/>
      <c r="V288" s="573"/>
      <c r="W288" s="573"/>
      <c r="X288" s="573"/>
    </row>
    <row r="289" spans="1:18">
      <c r="K289"/>
      <c r="L289"/>
      <c r="M289"/>
      <c r="N289"/>
      <c r="O289"/>
      <c r="P289"/>
    </row>
    <row r="290" spans="1:18" ht="16.5">
      <c r="A290" s="563" t="s">
        <v>639</v>
      </c>
      <c r="B290" s="563"/>
      <c r="C290" s="563"/>
      <c r="D290" s="563"/>
      <c r="E290" s="563"/>
      <c r="F290" s="563"/>
      <c r="G290" s="563"/>
      <c r="H290" s="563"/>
      <c r="I290" s="563"/>
      <c r="J290" s="563"/>
      <c r="K290" s="563"/>
      <c r="L290" s="563"/>
      <c r="M290" s="563"/>
      <c r="N290" s="563"/>
      <c r="O290" s="563"/>
      <c r="P290" s="563"/>
      <c r="Q290" s="563"/>
    </row>
    <row r="291" spans="1:18" ht="16.5">
      <c r="A291" s="563" t="s">
        <v>648</v>
      </c>
      <c r="B291" s="563"/>
      <c r="C291" s="563"/>
      <c r="D291" s="563"/>
      <c r="E291" s="563"/>
      <c r="F291" s="563"/>
      <c r="G291" s="563"/>
      <c r="H291" s="563"/>
      <c r="I291" s="563"/>
      <c r="J291" s="563"/>
      <c r="K291" s="563"/>
      <c r="L291" s="563"/>
      <c r="M291" s="563"/>
      <c r="N291" s="563"/>
      <c r="O291" s="563"/>
      <c r="P291" s="563"/>
      <c r="Q291" s="563"/>
    </row>
    <row r="292" spans="1:18" ht="16.5">
      <c r="A292" s="563" t="s">
        <v>640</v>
      </c>
      <c r="B292" s="563"/>
      <c r="C292" s="563"/>
      <c r="D292" s="563"/>
      <c r="E292" s="563"/>
      <c r="F292" s="563"/>
      <c r="G292" s="563"/>
      <c r="H292" s="563"/>
      <c r="I292" s="563"/>
      <c r="J292" s="563"/>
      <c r="K292" s="563"/>
      <c r="L292" s="563"/>
      <c r="M292" s="563"/>
      <c r="N292" s="563"/>
      <c r="O292" s="563"/>
      <c r="P292" s="563"/>
      <c r="Q292" s="563"/>
      <c r="R292" s="563"/>
    </row>
    <row r="293" spans="1:18">
      <c r="A293" s="323" t="s">
        <v>647</v>
      </c>
    </row>
  </sheetData>
  <mergeCells count="13">
    <mergeCell ref="A282:X282"/>
    <mergeCell ref="A3:U3"/>
    <mergeCell ref="G4:I4"/>
    <mergeCell ref="M4:N4"/>
    <mergeCell ref="O4:P4"/>
    <mergeCell ref="A270:E270"/>
    <mergeCell ref="A292:R292"/>
    <mergeCell ref="A284:X284"/>
    <mergeCell ref="A285:X285"/>
    <mergeCell ref="A286:X286"/>
    <mergeCell ref="A288:X288"/>
    <mergeCell ref="A290:Q290"/>
    <mergeCell ref="A291:Q291"/>
  </mergeCells>
  <pageMargins left="0.25" right="0.25" top="0.75" bottom="0.75" header="0.3" footer="0.3"/>
  <pageSetup paperSize="9" scale="35" fitToHeight="0" orientation="landscape" verticalDpi="0" r:id="rId1"/>
  <headerFooter>
    <oddFooter>&amp;C&amp;Pno&amp;N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 aktivitātēm</vt:lpstr>
      <vt:lpstr>Akt_apakšakt_pēcuzraudzība</vt:lpstr>
      <vt:lpstr>Vēl līgumos jāmaksā-visi</vt:lpstr>
      <vt:lpstr>Vēl līgumos jāmaksā-lielakie2</vt:lpstr>
      <vt:lpstr>Akt_apakšakt_pēcuzraudzība!Print_Area</vt:lpstr>
      <vt:lpstr>'Pa aktivitātēm'!Print_Area</vt:lpstr>
      <vt:lpstr>Akt_apakšakt_pēcuzraudzība!Print_Titles</vt:lpstr>
      <vt:lpstr>'Pa aktivitātēm'!Print_Titles</vt:lpstr>
      <vt:lpstr>'Vēl līgumos jāmaksā-lielakie2'!Print_Titles</vt:lpstr>
      <vt:lpstr>'Vēl līgumos jāmaksā-visi'!Print_Titles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Uldis Šalajevs</dc:creator>
  <cp:lastModifiedBy>Arvis Mucenieks</cp:lastModifiedBy>
  <cp:lastPrinted>2016-08-05T05:37:43Z</cp:lastPrinted>
  <dcterms:created xsi:type="dcterms:W3CDTF">2009-08-06T12:09:10Z</dcterms:created>
  <dcterms:modified xsi:type="dcterms:W3CDTF">2016-09-29T07:39:19Z</dcterms:modified>
</cp:coreProperties>
</file>