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EVIEŠANAS UZRAUDZĪBA\BUDGET\3_Ikmēneša budžeta izpildes dati\4_2024_budžeta_izpilde\12_Decembris\"/>
    </mc:Choice>
  </mc:AlternateContent>
  <xr:revisionPtr revIDLastSave="0" documentId="13_ncr:1_{7F51FA13-6455-43F3-B432-E49CDE48AE14}" xr6:coauthVersionLast="47" xr6:coauthVersionMax="47" xr10:uidLastSave="{00000000-0000-0000-0000-000000000000}"/>
  <bookViews>
    <workbookView xWindow="28680" yWindow="-120" windowWidth="29040" windowHeight="15840" tabRatio="764" xr2:uid="{00000000-000D-0000-FFFF-FFFF00000000}"/>
  </bookViews>
  <sheets>
    <sheet name="1_ESfondi_14-20" sheetId="59" r:id="rId1"/>
    <sheet name="2_ESfondi_21-27" sheetId="66" state="hidden" r:id="rId2"/>
    <sheet name="3_EEZ_NOR" sheetId="68" state="hidden" r:id="rId3"/>
    <sheet name="2_Budžeta_dinamika_14-20_G" sheetId="63" r:id="rId4"/>
    <sheet name="Darba_ESfondi_nekartots_14-20" sheetId="58" state="hidden" r:id="rId5"/>
    <sheet name="Budžeta dinamika 14-20" sheetId="62" state="hidden" r:id="rId6"/>
  </sheets>
  <definedNames>
    <definedName name="_xlnm._FilterDatabase" localSheetId="2" hidden="1">'3_EEZ_NOR'!$E$9:$E$20</definedName>
    <definedName name="_xlnm._FilterDatabase" localSheetId="4" hidden="1">'Darba_ESfondi_nekartots_14-20'!$A$5:$I$122</definedName>
    <definedName name="BEx1SN982XNJWAE8R1C5LAN0U1PC" hidden="1">#REF!</definedName>
    <definedName name="BEx3L1THUNKYT6LNRLLN4JHRZ193" hidden="1">#REF!</definedName>
    <definedName name="BEx3UCFK18XLA1N4W6E6B50WP0WB" hidden="1">#REF!</definedName>
    <definedName name="BExB6TH82TXFK1WC3A83RKAAHACO" hidden="1">#REF!</definedName>
    <definedName name="BExBDW2M2C6QHY9ERSMV14QQ3I2H" hidden="1">#REF!</definedName>
    <definedName name="BExGWXE9O5FQKQ2SO9A1GXECN2H4" hidden="1">#REF!</definedName>
    <definedName name="BExIQY3JXTCT9WEUOHAY9228R4R1" hidden="1">#REF!</definedName>
    <definedName name="BExKLN2UUVPGWABCWS3FRYXQUE12" hidden="1">#REF!</definedName>
    <definedName name="BExKURJTI9ZX9CA2T31C895BD37Q" hidden="1">#REF!</definedName>
    <definedName name="BExMBMKSH1G33AW2I9L18RIN0G4D" hidden="1">#REF!</definedName>
    <definedName name="BExSCIWKJWH2HUV4CJ997T4F68QZ" hidden="1">#REF!</definedName>
    <definedName name="BExW02103CE58D1KGYZO2BLJBTBS" hidden="1">#REF!</definedName>
    <definedName name="BExZIPZ5YLUTWA75LAPMCGW5Y7NR" hidden="1">#REF!</definedName>
    <definedName name="_xlnm.Criteria" localSheetId="2">'3_EEZ_NOR'!$E$9:$E$20</definedName>
    <definedName name="_xlnm.Print_Area" localSheetId="0">'1_ESfondi_14-20'!$A$1:$E$38</definedName>
    <definedName name="_xlnm.Print_Area" localSheetId="1">'2_ESfondi_21-27'!$A$1:$E$66</definedName>
    <definedName name="_xlnm.Print_Area" localSheetId="2">'3_EEZ_NOR'!$A$1:$E$30</definedName>
    <definedName name="_xlnm.Print_Area" localSheetId="4">'Darba_ESfondi_nekartots_14-20'!$A$1:$E$183</definedName>
    <definedName name="_xlnm.Print_Titles" localSheetId="2">'3_EEZ_NOR'!$4:$5</definedName>
  </definedNames>
  <calcPr calcId="191029"/>
  <customWorkbookViews>
    <customWorkbookView name="es-drazn - Personal View" guid="{9A8D3C78-8412-4796-A2E1-89E33138129F}" mergeInterval="0" personalView="1" maximized="1" xWindow="1" yWindow="1" windowWidth="1152" windowHeight="601" activeSheetId="1"/>
    <customWorkbookView name="es-sparn - Personal View" guid="{E6F704E0-5A97-4BA7-AAB9-A30A62D0C132}" mergeInterval="0" personalView="1" maximized="1" xWindow="1" yWindow="1" windowWidth="1280" windowHeight="726" tabRatio="377" activeSheetId="1"/>
    <customWorkbookView name="Uldis Šalajevs - Personal View" guid="{183588F6-8974-42E4-9DC0-5BD25D4C0C33}" mergeInterval="0" personalView="1" maximized="1" xWindow="1" yWindow="1" windowWidth="1261" windowHeight="648" activeSheetId="1"/>
    <customWorkbookView name="es-murni - Personal View" guid="{34090FA9-38E0-4494-87B7-C5B198190FF7}" mergeInterval="0" personalView="1" maximized="1" xWindow="1" yWindow="1" windowWidth="1280" windowHeight="761" activeSheetId="1"/>
    <customWorkbookView name="it-berna - Personal View" guid="{CAC41510-2E38-4C06-8353-017F8D3929E4}" mergeInterval="0" personalView="1" maximized="1" xWindow="1" yWindow="1" windowWidth="1280" windowHeight="756" tabRatio="377" activeSheetId="1"/>
    <customWorkbookView name="es-muran - Personal View" guid="{3902FF69-5969-4EC8-98F4-985D70930F41}" mergeInterval="0" personalView="1" maximized="1" xWindow="1" yWindow="1" windowWidth="1280" windowHeight="756" activeSheetId="1" showComments="commIndAndComment"/>
    <customWorkbookView name="it-breik - Personal View" guid="{6F9E4125-6CA2-4775-9E1D-A77719FA7D6F}" mergeInterval="0" personalView="1" maximized="1" xWindow="1" yWindow="1" windowWidth="1280" windowHeight="763" activeSheetId="1"/>
    <customWorkbookView name="fud-pieki - Personal View" guid="{48F53C54-26ED-4498-BCBB-7376D1A887C1}" mergeInterval="0" personalView="1" maximized="1" xWindow="1" yWindow="1" windowWidth="1152" windowHeight="604" tabRatio="377" activeSheetId="1"/>
    <customWorkbookView name="es-dolbu - Personal View" guid="{1FF47C80-F651-4E42-885B-1F8E1FFCC440}" mergeInterval="0" personalView="1" maximized="1" xWindow="1" yWindow="1" windowWidth="1152" windowHeight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62" l="1"/>
  <c r="P4" i="62"/>
  <c r="Q4" i="62"/>
  <c r="O4" i="62"/>
  <c r="B19" i="59"/>
  <c r="N4" i="62"/>
  <c r="M4" i="62"/>
  <c r="C19" i="59"/>
  <c r="C36" i="59" s="1"/>
  <c r="L4" i="62"/>
  <c r="K4" i="62"/>
  <c r="J4" i="62"/>
  <c r="I4" i="62"/>
  <c r="E20" i="59"/>
  <c r="D20" i="59"/>
  <c r="H4" i="62"/>
  <c r="E4" i="59"/>
  <c r="G1" i="62"/>
  <c r="D11" i="59"/>
  <c r="E19" i="59" l="1"/>
  <c r="B36" i="59"/>
  <c r="D36" i="59" s="1"/>
  <c r="D19" i="59"/>
  <c r="R11" i="62"/>
  <c r="E119" i="58"/>
  <c r="D119" i="58"/>
  <c r="C118" i="58"/>
  <c r="D118" i="58" s="1"/>
  <c r="B118" i="58"/>
  <c r="E118" i="58" s="1"/>
  <c r="E117" i="58"/>
  <c r="D117" i="58"/>
  <c r="C116" i="58"/>
  <c r="D116" i="58" s="1"/>
  <c r="B116" i="58"/>
  <c r="E115" i="58"/>
  <c r="D115" i="58"/>
  <c r="C114" i="58"/>
  <c r="E114" i="58" s="1"/>
  <c r="B114" i="58"/>
  <c r="E28" i="66"/>
  <c r="D28" i="66"/>
  <c r="C27" i="66"/>
  <c r="D27" i="66" s="1"/>
  <c r="B27" i="66"/>
  <c r="E26" i="66"/>
  <c r="D26" i="66"/>
  <c r="C25" i="66"/>
  <c r="D25" i="66" s="1"/>
  <c r="B25" i="66"/>
  <c r="E25" i="66" s="1"/>
  <c r="E24" i="66"/>
  <c r="D24" i="66"/>
  <c r="C23" i="66"/>
  <c r="B23" i="66"/>
  <c r="C10" i="66"/>
  <c r="B10" i="66"/>
  <c r="C16" i="66"/>
  <c r="B16" i="66"/>
  <c r="E21" i="66"/>
  <c r="D21" i="66"/>
  <c r="C11" i="58"/>
  <c r="C140" i="58"/>
  <c r="E5" i="59" l="1"/>
  <c r="E6" i="59" s="1"/>
  <c r="E36" i="59"/>
  <c r="E27" i="66"/>
  <c r="E23" i="66"/>
  <c r="D23" i="66"/>
  <c r="D114" i="58"/>
  <c r="E116" i="58"/>
  <c r="B140" i="58"/>
  <c r="C107" i="58"/>
  <c r="B107" i="58"/>
  <c r="E112" i="58"/>
  <c r="D112" i="58"/>
  <c r="Q11" i="62"/>
  <c r="E18" i="66"/>
  <c r="E20" i="66"/>
  <c r="D20" i="66"/>
  <c r="D18" i="66"/>
  <c r="C142" i="58"/>
  <c r="C145" i="58"/>
  <c r="B145" i="58"/>
  <c r="C123" i="58"/>
  <c r="C98" i="58"/>
  <c r="C143" i="58"/>
  <c r="B143" i="58"/>
  <c r="B147" i="58"/>
  <c r="C141" i="58"/>
  <c r="B141" i="58"/>
  <c r="B142" i="58"/>
  <c r="E111" i="58"/>
  <c r="D111" i="58"/>
  <c r="E110" i="58"/>
  <c r="D110" i="58"/>
  <c r="C7" i="68"/>
  <c r="B7" i="68"/>
  <c r="E7" i="68" l="1"/>
  <c r="E107" i="58"/>
  <c r="P11" i="62"/>
  <c r="E12" i="66"/>
  <c r="D12" i="66"/>
  <c r="E103" i="58"/>
  <c r="D103" i="58"/>
  <c r="B98" i="58"/>
  <c r="E20" i="68"/>
  <c r="D20" i="68"/>
  <c r="O11" i="62"/>
  <c r="C147" i="58"/>
  <c r="E17" i="66"/>
  <c r="D17" i="66"/>
  <c r="E109" i="58"/>
  <c r="D109" i="58"/>
  <c r="D107" i="58" l="1"/>
  <c r="N11" i="62"/>
  <c r="E18" i="68"/>
  <c r="D18" i="68"/>
  <c r="E19" i="68"/>
  <c r="D19" i="68"/>
  <c r="E15" i="68"/>
  <c r="D16" i="68"/>
  <c r="E17" i="68"/>
  <c r="D14" i="68"/>
  <c r="E14" i="68"/>
  <c r="D17" i="68"/>
  <c r="E16" i="68"/>
  <c r="D15" i="68"/>
  <c r="E12" i="68"/>
  <c r="D9" i="68"/>
  <c r="E9" i="68"/>
  <c r="D11" i="68"/>
  <c r="E11" i="68"/>
  <c r="D13" i="68"/>
  <c r="E10" i="68"/>
  <c r="D8" i="68"/>
  <c r="E13" i="68"/>
  <c r="D12" i="68"/>
  <c r="E8" i="68"/>
  <c r="D10" i="68"/>
  <c r="M11" i="62"/>
  <c r="D7" i="68" l="1"/>
  <c r="L11" i="62"/>
  <c r="E5" i="66"/>
  <c r="C148" i="58"/>
  <c r="B148" i="58"/>
  <c r="E101" i="58"/>
  <c r="D101" i="58"/>
  <c r="D108" i="58"/>
  <c r="E108" i="58"/>
  <c r="K11" i="62"/>
  <c r="B30" i="66"/>
  <c r="B43" i="66" s="1"/>
  <c r="J11" i="62"/>
  <c r="E4" i="66" l="1"/>
  <c r="E6" i="66" s="1"/>
  <c r="G8" i="62"/>
  <c r="H8" i="62"/>
  <c r="I8" i="62"/>
  <c r="J8" i="62"/>
  <c r="K8" i="62"/>
  <c r="L8" i="62"/>
  <c r="M8" i="62"/>
  <c r="N8" i="62"/>
  <c r="O8" i="62"/>
  <c r="P8" i="62"/>
  <c r="Q8" i="62"/>
  <c r="R8" i="62"/>
  <c r="H11" i="62"/>
  <c r="H1" i="62"/>
  <c r="I11" i="62" l="1"/>
  <c r="G11" i="62"/>
  <c r="B152" i="58" l="1"/>
  <c r="C150" i="58"/>
  <c r="B150" i="58"/>
  <c r="C146" i="58"/>
  <c r="B146" i="58"/>
  <c r="C144" i="58"/>
  <c r="B144" i="58"/>
  <c r="E15" i="66"/>
  <c r="E14" i="66"/>
  <c r="D15" i="66"/>
  <c r="D14" i="66"/>
  <c r="B7" i="66"/>
  <c r="D135" i="58"/>
  <c r="E136" i="58"/>
  <c r="E126" i="58"/>
  <c r="E127" i="58"/>
  <c r="E128" i="58"/>
  <c r="E129" i="58"/>
  <c r="E130" i="58"/>
  <c r="E131" i="58"/>
  <c r="E132" i="58"/>
  <c r="E133" i="58"/>
  <c r="E134" i="58"/>
  <c r="E135" i="58"/>
  <c r="E125" i="58"/>
  <c r="D134" i="58"/>
  <c r="D133" i="58"/>
  <c r="D132" i="58"/>
  <c r="D131" i="58"/>
  <c r="E102" i="58"/>
  <c r="D102" i="58"/>
  <c r="B123" i="58"/>
  <c r="E100" i="58"/>
  <c r="D100" i="58"/>
  <c r="D130" i="58"/>
  <c r="B73" i="58" l="1"/>
  <c r="C30" i="66" l="1"/>
  <c r="C43" i="66" s="1"/>
  <c r="D142" i="58"/>
  <c r="D143" i="58"/>
  <c r="D144" i="58"/>
  <c r="D145" i="58"/>
  <c r="D146" i="58"/>
  <c r="D147" i="58"/>
  <c r="D150" i="58"/>
  <c r="D151" i="58"/>
  <c r="D153" i="58"/>
  <c r="D154" i="58"/>
  <c r="D155" i="58"/>
  <c r="C152" i="58"/>
  <c r="C149" i="58"/>
  <c r="B149" i="58"/>
  <c r="B157" i="58" s="1"/>
  <c r="C138" i="58"/>
  <c r="B138" i="58"/>
  <c r="D156" i="58"/>
  <c r="E156" i="58"/>
  <c r="E155" i="58"/>
  <c r="E154" i="58"/>
  <c r="E153" i="58"/>
  <c r="E151" i="58"/>
  <c r="E150" i="58"/>
  <c r="E147" i="58"/>
  <c r="E145" i="58"/>
  <c r="E144" i="58"/>
  <c r="E143" i="58"/>
  <c r="C157" i="58" l="1"/>
  <c r="D16" i="66"/>
  <c r="E16" i="66"/>
  <c r="E152" i="58"/>
  <c r="E30" i="66"/>
  <c r="D140" i="58"/>
  <c r="D141" i="58"/>
  <c r="D148" i="58"/>
  <c r="D149" i="58"/>
  <c r="D152" i="58"/>
  <c r="E148" i="58"/>
  <c r="E141" i="58"/>
  <c r="E45" i="66"/>
  <c r="D45" i="66"/>
  <c r="C45" i="66"/>
  <c r="B45" i="66"/>
  <c r="C7" i="66"/>
  <c r="E19" i="66"/>
  <c r="D19" i="66"/>
  <c r="E13" i="66"/>
  <c r="D13" i="66"/>
  <c r="E11" i="66"/>
  <c r="D11" i="66"/>
  <c r="C65" i="58"/>
  <c r="E99" i="58"/>
  <c r="D99" i="58"/>
  <c r="D128" i="58"/>
  <c r="B89" i="58"/>
  <c r="C89" i="58"/>
  <c r="D36" i="58"/>
  <c r="D37" i="58"/>
  <c r="E10" i="66" l="1"/>
  <c r="E43" i="66" s="1"/>
  <c r="D10" i="66"/>
  <c r="B122" i="58" l="1"/>
  <c r="D127" i="58"/>
  <c r="B158" i="58" l="1"/>
  <c r="B159" i="58" s="1"/>
  <c r="E123" i="58"/>
  <c r="D123" i="58"/>
  <c r="E32" i="66" l="1"/>
  <c r="D32" i="66"/>
  <c r="D126" i="58"/>
  <c r="D136" i="58"/>
  <c r="D129" i="58"/>
  <c r="A3" i="66"/>
  <c r="E42" i="66"/>
  <c r="D42" i="66"/>
  <c r="E35" i="66"/>
  <c r="D35" i="66"/>
  <c r="E39" i="66"/>
  <c r="D39" i="66"/>
  <c r="E33" i="66"/>
  <c r="D33" i="66"/>
  <c r="E37" i="66"/>
  <c r="D37" i="66"/>
  <c r="E38" i="66"/>
  <c r="D38" i="66"/>
  <c r="E41" i="66"/>
  <c r="D41" i="66"/>
  <c r="E40" i="66"/>
  <c r="D40" i="66"/>
  <c r="E36" i="66"/>
  <c r="D36" i="66"/>
  <c r="E34" i="66"/>
  <c r="D34" i="66"/>
  <c r="E31" i="66"/>
  <c r="D31" i="66"/>
  <c r="B30" i="58"/>
  <c r="B15" i="58"/>
  <c r="B11" i="58"/>
  <c r="D125" i="58"/>
  <c r="E124" i="58"/>
  <c r="D124" i="58"/>
  <c r="G4" i="62"/>
  <c r="R1" i="62"/>
  <c r="D43" i="66" l="1"/>
  <c r="D30" i="66"/>
  <c r="C122" i="58"/>
  <c r="C158" i="58" l="1"/>
  <c r="C159" i="58" s="1"/>
  <c r="E122" i="58"/>
  <c r="D122" i="58"/>
  <c r="D98" i="58" l="1"/>
  <c r="E98" i="58"/>
  <c r="B52" i="58"/>
  <c r="B163" i="58" s="1"/>
  <c r="C73" i="58" l="1"/>
  <c r="I1" i="62" l="1"/>
  <c r="J1" i="62"/>
  <c r="K1" i="62"/>
  <c r="L1" i="62"/>
  <c r="M1" i="62"/>
  <c r="N1" i="62"/>
  <c r="O1" i="62"/>
  <c r="P1" i="62"/>
  <c r="Q1" i="62"/>
  <c r="C48" i="58" l="1"/>
  <c r="C15" i="58" l="1"/>
  <c r="I7" i="58" s="1"/>
  <c r="E146" i="58" l="1"/>
  <c r="E11" i="59"/>
  <c r="B57" i="58" l="1"/>
  <c r="C77" i="58" l="1"/>
  <c r="B77" i="58"/>
  <c r="E17" i="59" l="1"/>
  <c r="D17" i="59"/>
  <c r="C178" i="58" l="1"/>
  <c r="B178" i="58"/>
  <c r="E24" i="58"/>
  <c r="D24" i="58"/>
  <c r="E178" i="58" l="1"/>
  <c r="E15" i="58"/>
  <c r="D178" i="58" l="1"/>
  <c r="B177" i="58"/>
  <c r="C177" i="58"/>
  <c r="E23" i="58"/>
  <c r="D23" i="58"/>
  <c r="E177" i="58" l="1"/>
  <c r="D15" i="58"/>
  <c r="E22" i="58" l="1"/>
  <c r="D22" i="58"/>
  <c r="B176" i="58" l="1"/>
  <c r="C176" i="58"/>
  <c r="E26" i="58"/>
  <c r="D26" i="58"/>
  <c r="E13" i="58"/>
  <c r="D13" i="58"/>
  <c r="E149" i="58" l="1"/>
  <c r="E176" i="58"/>
  <c r="D176" i="58"/>
  <c r="D177" i="58"/>
  <c r="C30" i="58"/>
  <c r="E20" i="58"/>
  <c r="D20" i="58"/>
  <c r="E140" i="58" l="1"/>
  <c r="B175" i="58" l="1"/>
  <c r="C175" i="58"/>
  <c r="E21" i="58"/>
  <c r="D21" i="58"/>
  <c r="E175" i="58" l="1"/>
  <c r="D175" i="58"/>
  <c r="E37" i="58" l="1"/>
  <c r="C174" i="58" l="1"/>
  <c r="B174" i="58"/>
  <c r="E174" i="58" l="1"/>
  <c r="D174" i="58"/>
  <c r="E14" i="58" l="1"/>
  <c r="E12" i="58"/>
  <c r="E32" i="58"/>
  <c r="E33" i="58"/>
  <c r="E34" i="58"/>
  <c r="E35" i="58"/>
  <c r="E36" i="58"/>
  <c r="E38" i="58"/>
  <c r="E39" i="58"/>
  <c r="E40" i="58"/>
  <c r="E41" i="58"/>
  <c r="E42" i="58"/>
  <c r="E31" i="58"/>
  <c r="E17" i="58"/>
  <c r="E18" i="58"/>
  <c r="E19" i="58"/>
  <c r="E25" i="58"/>
  <c r="E27" i="58"/>
  <c r="E28" i="58"/>
  <c r="E29" i="58"/>
  <c r="E16" i="58"/>
  <c r="B179" i="58" l="1"/>
  <c r="C179" i="58"/>
  <c r="D38" i="58"/>
  <c r="E179" i="58" l="1"/>
  <c r="D179" i="58"/>
  <c r="E13" i="59" l="1"/>
  <c r="E15" i="59"/>
  <c r="D28" i="58"/>
  <c r="D45" i="58" l="1"/>
  <c r="E45" i="58"/>
  <c r="D19" i="58" l="1"/>
  <c r="D25" i="58"/>
  <c r="E72" i="58"/>
  <c r="E49" i="58" l="1"/>
  <c r="B10" i="59"/>
  <c r="C10" i="59"/>
  <c r="C17" i="59"/>
  <c r="B17" i="59"/>
  <c r="D15" i="59"/>
  <c r="C14" i="59"/>
  <c r="B14" i="59"/>
  <c r="D13" i="59"/>
  <c r="C12" i="59"/>
  <c r="B12" i="59"/>
  <c r="B44" i="58"/>
  <c r="H8" i="58" s="1"/>
  <c r="C44" i="58"/>
  <c r="I8" i="58" s="1"/>
  <c r="C161" i="58"/>
  <c r="B161" i="58"/>
  <c r="E96" i="58"/>
  <c r="D96" i="58"/>
  <c r="E95" i="58"/>
  <c r="D95" i="58"/>
  <c r="E94" i="58"/>
  <c r="D94" i="58"/>
  <c r="C93" i="58"/>
  <c r="C173" i="58" s="1"/>
  <c r="B93" i="58"/>
  <c r="B173" i="58" s="1"/>
  <c r="E92" i="58"/>
  <c r="D92" i="58"/>
  <c r="E91" i="58"/>
  <c r="D91" i="58"/>
  <c r="E90" i="58"/>
  <c r="D90" i="58"/>
  <c r="C172" i="58"/>
  <c r="B172" i="58"/>
  <c r="E88" i="58"/>
  <c r="D88" i="58"/>
  <c r="E87" i="58"/>
  <c r="D87" i="58"/>
  <c r="E86" i="58"/>
  <c r="D86" i="58"/>
  <c r="C85" i="58"/>
  <c r="C171" i="58" s="1"/>
  <c r="B85" i="58"/>
  <c r="B171" i="58" s="1"/>
  <c r="E84" i="58"/>
  <c r="D84" i="58"/>
  <c r="E83" i="58"/>
  <c r="D83" i="58"/>
  <c r="E82" i="58"/>
  <c r="D82" i="58"/>
  <c r="C81" i="58"/>
  <c r="C166" i="58" s="1"/>
  <c r="B81" i="58"/>
  <c r="B166" i="58" s="1"/>
  <c r="E80" i="58"/>
  <c r="D80" i="58"/>
  <c r="E79" i="58"/>
  <c r="D79" i="58"/>
  <c r="E78" i="58"/>
  <c r="D78" i="58"/>
  <c r="C169" i="58"/>
  <c r="B169" i="58"/>
  <c r="E76" i="58"/>
  <c r="D76" i="58"/>
  <c r="E75" i="58"/>
  <c r="D75" i="58"/>
  <c r="E74" i="58"/>
  <c r="D74" i="58"/>
  <c r="C165" i="58"/>
  <c r="B165" i="58"/>
  <c r="D72" i="58"/>
  <c r="E71" i="58"/>
  <c r="D71" i="58"/>
  <c r="E70" i="58"/>
  <c r="D70" i="58"/>
  <c r="C69" i="58"/>
  <c r="B69" i="58"/>
  <c r="E68" i="58"/>
  <c r="D68" i="58"/>
  <c r="E67" i="58"/>
  <c r="D67" i="58"/>
  <c r="E66" i="58"/>
  <c r="D66" i="58"/>
  <c r="B65" i="58"/>
  <c r="E64" i="58"/>
  <c r="D64" i="58"/>
  <c r="E63" i="58"/>
  <c r="D63" i="58"/>
  <c r="E62" i="58"/>
  <c r="D62" i="58"/>
  <c r="C61" i="58"/>
  <c r="C170" i="58" s="1"/>
  <c r="B61" i="58"/>
  <c r="E60" i="58"/>
  <c r="D60" i="58"/>
  <c r="E59" i="58"/>
  <c r="D59" i="58"/>
  <c r="E58" i="58"/>
  <c r="D58" i="58"/>
  <c r="C57" i="58"/>
  <c r="C168" i="58" s="1"/>
  <c r="B168" i="58"/>
  <c r="E56" i="58"/>
  <c r="D56" i="58"/>
  <c r="E55" i="58"/>
  <c r="D55" i="58"/>
  <c r="E54" i="58"/>
  <c r="D54" i="58"/>
  <c r="E53" i="58"/>
  <c r="D53" i="58"/>
  <c r="C52" i="58"/>
  <c r="E47" i="58"/>
  <c r="D47" i="58"/>
  <c r="C46" i="58"/>
  <c r="I6" i="58" s="1"/>
  <c r="B46" i="58"/>
  <c r="H6" i="58" s="1"/>
  <c r="D42" i="58"/>
  <c r="D41" i="58"/>
  <c r="D40" i="58"/>
  <c r="D39" i="58"/>
  <c r="D35" i="58"/>
  <c r="D34" i="58"/>
  <c r="D33" i="58"/>
  <c r="D32" i="58"/>
  <c r="D31" i="58"/>
  <c r="D29" i="58"/>
  <c r="D27" i="58"/>
  <c r="D18" i="58"/>
  <c r="D17" i="58"/>
  <c r="D16" i="58"/>
  <c r="D14" i="58"/>
  <c r="D12" i="58"/>
  <c r="E9" i="58"/>
  <c r="E8" i="58"/>
  <c r="E7" i="58"/>
  <c r="E6" i="58"/>
  <c r="B164" i="58" l="1"/>
  <c r="D65" i="58"/>
  <c r="B167" i="58"/>
  <c r="B51" i="58"/>
  <c r="C167" i="58"/>
  <c r="C51" i="58"/>
  <c r="C164" i="58"/>
  <c r="B170" i="58"/>
  <c r="E170" i="58" s="1"/>
  <c r="C163" i="58"/>
  <c r="E173" i="58"/>
  <c r="E172" i="58"/>
  <c r="E165" i="58"/>
  <c r="E166" i="58"/>
  <c r="E169" i="58"/>
  <c r="E171" i="58"/>
  <c r="E168" i="58"/>
  <c r="D166" i="58"/>
  <c r="D165" i="58"/>
  <c r="D172" i="58"/>
  <c r="D168" i="58"/>
  <c r="D169" i="58"/>
  <c r="D173" i="58"/>
  <c r="D171" i="58"/>
  <c r="D14" i="59"/>
  <c r="E44" i="58"/>
  <c r="D10" i="59"/>
  <c r="D57" i="58"/>
  <c r="D11" i="58"/>
  <c r="D46" i="58"/>
  <c r="E85" i="58"/>
  <c r="E69" i="58"/>
  <c r="D85" i="58"/>
  <c r="E14" i="59"/>
  <c r="E10" i="59"/>
  <c r="D61" i="58"/>
  <c r="E12" i="59"/>
  <c r="D12" i="59"/>
  <c r="D69" i="58"/>
  <c r="E46" i="58"/>
  <c r="E57" i="58"/>
  <c r="E11" i="58"/>
  <c r="D93" i="58"/>
  <c r="D52" i="58"/>
  <c r="E52" i="58"/>
  <c r="D44" i="58"/>
  <c r="E77" i="58"/>
  <c r="D73" i="58"/>
  <c r="D81" i="58"/>
  <c r="E81" i="58"/>
  <c r="D30" i="58"/>
  <c r="D89" i="58"/>
  <c r="E30" i="58"/>
  <c r="E93" i="58"/>
  <c r="E73" i="58"/>
  <c r="D49" i="58"/>
  <c r="E65" i="58"/>
  <c r="E61" i="58"/>
  <c r="D77" i="58"/>
  <c r="B48" i="58"/>
  <c r="H7" i="58" s="1"/>
  <c r="E89" i="58"/>
  <c r="C185" i="58" l="1"/>
  <c r="C181" i="58"/>
  <c r="B181" i="58"/>
  <c r="B180" i="58"/>
  <c r="B185" i="58"/>
  <c r="D164" i="58"/>
  <c r="E164" i="58"/>
  <c r="D170" i="58"/>
  <c r="E48" i="58"/>
  <c r="E163" i="58"/>
  <c r="C180" i="58"/>
  <c r="D163" i="58"/>
  <c r="E167" i="58"/>
  <c r="D167" i="58"/>
  <c r="D51" i="58"/>
  <c r="E51" i="58"/>
  <c r="D48" i="58"/>
  <c r="C182" i="58" l="1"/>
  <c r="B182" i="58"/>
  <c r="E185" i="58"/>
  <c r="E142" i="58"/>
  <c r="D185" i="58"/>
  <c r="E180" i="58"/>
  <c r="D180" i="58"/>
  <c r="E157" i="58" l="1"/>
  <c r="D157" i="58"/>
</calcChain>
</file>

<file path=xl/sharedStrings.xml><?xml version="1.0" encoding="utf-8"?>
<sst xmlns="http://schemas.openxmlformats.org/spreadsheetml/2006/main" count="391" uniqueCount="241">
  <si>
    <t>-</t>
  </si>
  <si>
    <t>FM TP</t>
  </si>
  <si>
    <t>Ministrija/Fonds</t>
  </si>
  <si>
    <t>Gada plāns</t>
  </si>
  <si>
    <t>5=4/3</t>
  </si>
  <si>
    <t>6=3-4</t>
  </si>
  <si>
    <t>KF 2004.-2006. izdevumi kopā</t>
  </si>
  <si>
    <t>FM KF 2004.-2006.</t>
  </si>
  <si>
    <t>SM KF 2004.-2006.</t>
  </si>
  <si>
    <t>VARAM KF 2004.-2006.</t>
  </si>
  <si>
    <t>EM TP</t>
  </si>
  <si>
    <t>LM TP</t>
  </si>
  <si>
    <t>SM TP</t>
  </si>
  <si>
    <t>VARAM TP</t>
  </si>
  <si>
    <t>KM TP</t>
  </si>
  <si>
    <t>IZM TP</t>
  </si>
  <si>
    <t>Ministrija</t>
  </si>
  <si>
    <t>kopā</t>
  </si>
  <si>
    <t>SIF TP</t>
  </si>
  <si>
    <t>Izpilde pret pārskata perioda plānu, %</t>
  </si>
  <si>
    <t>Izpilde pret gada plānu, %</t>
  </si>
  <si>
    <t>Pārskata perioda izpilde</t>
  </si>
  <si>
    <t>KF 2014.-2020.izdevumi kopā</t>
  </si>
  <si>
    <t>ERAF 2014.-2020.izdevumi kopā</t>
  </si>
  <si>
    <t>ESF 2014.-2020.izdevumi kopā</t>
  </si>
  <si>
    <t>IZM ESF 2014.-2020.</t>
  </si>
  <si>
    <t>SM KF 2014.-2020.</t>
  </si>
  <si>
    <t>SM ERAF 2014.-2020.</t>
  </si>
  <si>
    <t>LM ESF 2014.-2020.</t>
  </si>
  <si>
    <t>FM ERAF 2014.-2020.</t>
  </si>
  <si>
    <t>VARAM ESF 2014.-2020.</t>
  </si>
  <si>
    <t>MK ESF 2014.-2020.</t>
  </si>
  <si>
    <t>EM ERAF 2014.-2020.</t>
  </si>
  <si>
    <t>EM ESF 2014.-2020.</t>
  </si>
  <si>
    <t>FM KF 2014.-2020.</t>
  </si>
  <si>
    <t>FM ESF 2014.-2020.</t>
  </si>
  <si>
    <t>IZM ERAF 2014.-2020.</t>
  </si>
  <si>
    <t>LM ERAF 2014.-2020.</t>
  </si>
  <si>
    <t>VARAM KF 2014.-2020.</t>
  </si>
  <si>
    <t>VARAM ERAF 2014.-2020.</t>
  </si>
  <si>
    <t xml:space="preserve">1.mērķa 2014.-2020.gada plānošanas perioda ES struktūrfondu un Kohēzijas fonda  izdevumu plāna izpilde ministriju dalījumā </t>
  </si>
  <si>
    <t>EM 2014.-2020.</t>
  </si>
  <si>
    <t>VARAM 2014.-2020.</t>
  </si>
  <si>
    <t>FM 2014.-2020.</t>
  </si>
  <si>
    <t>IZM 2014.-2020.</t>
  </si>
  <si>
    <t>Prokuratūra 2014.-2020.</t>
  </si>
  <si>
    <t>ĀM 2014.-2020.</t>
  </si>
  <si>
    <t>SIF 2014.-2020.</t>
  </si>
  <si>
    <t>SM 2014.-2020.</t>
  </si>
  <si>
    <t>MK 2014.-2020.</t>
  </si>
  <si>
    <t>KM 2014.-2020.</t>
  </si>
  <si>
    <t>TM 2014.-2020.</t>
  </si>
  <si>
    <t>ZM 2014.-2020.</t>
  </si>
  <si>
    <t>Valsts kontrole 2014.-2020.</t>
  </si>
  <si>
    <t>IeM 2014.-2020.</t>
  </si>
  <si>
    <t>AiM 2014.-2020.</t>
  </si>
  <si>
    <t>LM 2014.-2020.</t>
  </si>
  <si>
    <t>KOPĀ:</t>
  </si>
  <si>
    <t>2014.2020. budžeta izdevumi valsts budžeta finansētu iestāžu īstenotajiem projektiem</t>
  </si>
  <si>
    <t>TM ESF 2014.-2020.</t>
  </si>
  <si>
    <t>SIF ESF 2014.-2020.</t>
  </si>
  <si>
    <t>IeM ESF 2014.2020.</t>
  </si>
  <si>
    <t>2014.2020. budžeta izdevumi (atmaksas) valsts budžeta nefinansētu iestāžu/uzņēmumu/organizāciju īstenotajiem projektiem</t>
  </si>
  <si>
    <t>Tehniskā palīdzība 2014.-2020.</t>
  </si>
  <si>
    <t>Tehniskā palīdzība 2014.-2020. kopā</t>
  </si>
  <si>
    <t>FM TP KF</t>
  </si>
  <si>
    <t>FM TP ERAF</t>
  </si>
  <si>
    <t>FM TP ESF</t>
  </si>
  <si>
    <t>FM TP ITI pašvaldībām</t>
  </si>
  <si>
    <t>IZM TP KF</t>
  </si>
  <si>
    <t>IZM TP ERAF</t>
  </si>
  <si>
    <t>IZM TP ESF</t>
  </si>
  <si>
    <t>VARAM TP KF</t>
  </si>
  <si>
    <t>VARAM TP ERAF</t>
  </si>
  <si>
    <t>VARAM TP ESF</t>
  </si>
  <si>
    <t>EM TP KF</t>
  </si>
  <si>
    <t>EM TP ERAF</t>
  </si>
  <si>
    <t>EM TP ESF</t>
  </si>
  <si>
    <t>SM TP KF</t>
  </si>
  <si>
    <t>SM TP ERAF</t>
  </si>
  <si>
    <t>SM TP ESF</t>
  </si>
  <si>
    <t>MK TP</t>
  </si>
  <si>
    <t>MK TP KF</t>
  </si>
  <si>
    <t>MK TP ERAF</t>
  </si>
  <si>
    <t>MK TP ESF</t>
  </si>
  <si>
    <t>KM TP KF</t>
  </si>
  <si>
    <t>KM TP ERAF</t>
  </si>
  <si>
    <t>KM TP ESF</t>
  </si>
  <si>
    <t>VeM TP KF</t>
  </si>
  <si>
    <t>VeM TP ERAF</t>
  </si>
  <si>
    <t>VeM TP ESF</t>
  </si>
  <si>
    <t>LM TP KF</t>
  </si>
  <si>
    <t>LM TP ERAF</t>
  </si>
  <si>
    <t>LM TP ESF</t>
  </si>
  <si>
    <t>TM TP</t>
  </si>
  <si>
    <t>TM TP KF</t>
  </si>
  <si>
    <t>TM TP ERAF</t>
  </si>
  <si>
    <t>TM TP ESF</t>
  </si>
  <si>
    <t>SIF TP KF</t>
  </si>
  <si>
    <t>SIF TP ERAF</t>
  </si>
  <si>
    <t>SIF TP ESF</t>
  </si>
  <si>
    <t>Valsts kontrole ESF 2014.-2020.</t>
  </si>
  <si>
    <t>TM ERAF 2014.-2020.</t>
  </si>
  <si>
    <t>KM ERAF 2014.-2020.</t>
  </si>
  <si>
    <t>(-) 7131
(-) 9141
(+) 18131</t>
  </si>
  <si>
    <t>VM ERAF 2014.-2020.</t>
  </si>
  <si>
    <t>ĀM ESF 2014.-2020.</t>
  </si>
  <si>
    <t>VM ESF 2014.-2020.</t>
  </si>
  <si>
    <t>KM ESF 2014.-2020.</t>
  </si>
  <si>
    <t>2014.2020. budžeta izdevumi (atmaksas) valsts centrālā budžeta nefinansētu iestāžu/uzņēmumu/organizāciju īstenotajiem projektiem</t>
  </si>
  <si>
    <t>ZM ERAF 2014.-2020.</t>
  </si>
  <si>
    <t>TM</t>
  </si>
  <si>
    <t>IzM</t>
  </si>
  <si>
    <t>Prokuratūra ERAF 2014.2020.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</si>
  <si>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</si>
  <si>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</si>
  <si>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</si>
  <si>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</si>
  <si>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</si>
  <si>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</si>
  <si>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</si>
  <si>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</si>
  <si>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</si>
  <si>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</si>
  <si>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</si>
  <si>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</si>
  <si>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Gada plāna atlikums</t>
  </si>
  <si>
    <t>IeM ERAF 2014.-2020.</t>
  </si>
  <si>
    <t>MK ERAF 2014.-2020.</t>
  </si>
  <si>
    <t>4=3/2</t>
  </si>
  <si>
    <t>5=2-3</t>
  </si>
  <si>
    <t>EM (LIAA)</t>
  </si>
  <si>
    <r>
      <t xml:space="preserve">Valsts budžeta izdevumu plāna izpilde 20XX.gadā ES struktūrfondu un Kohēzijas fonda ietvaros, </t>
    </r>
    <r>
      <rPr>
        <b/>
        <i/>
        <sz val="14"/>
        <rFont val="Calibri"/>
        <family val="2"/>
        <charset val="186"/>
        <scheme val="minor"/>
      </rPr>
      <t>euro*</t>
    </r>
  </si>
  <si>
    <r>
      <t xml:space="preserve">2014.-2020.gada plānošanas perioda ES struktūrfondu un Kohēzijas fonda  izdevumu plāna izpilde ministriju dalījumā, </t>
    </r>
    <r>
      <rPr>
        <b/>
        <i/>
        <sz val="16"/>
        <color theme="1"/>
        <rFont val="Calibri"/>
        <family val="2"/>
        <charset val="186"/>
        <scheme val="minor"/>
      </rPr>
      <t>euro</t>
    </r>
  </si>
  <si>
    <t>AiM ERAF 2014.-2020.</t>
  </si>
  <si>
    <t>ESF</t>
  </si>
  <si>
    <t>ERAF</t>
  </si>
  <si>
    <t>KF</t>
  </si>
  <si>
    <t>Ikmēneša budžeta izdevumi</t>
  </si>
  <si>
    <t>VM TP</t>
  </si>
  <si>
    <t>VM 2014.-2020.</t>
  </si>
  <si>
    <t>FM*</t>
  </si>
  <si>
    <t>Saīsinājumi:</t>
  </si>
  <si>
    <t>TP - Tehniskā palīdzība</t>
  </si>
  <si>
    <t>DSF - Divpusējās sadarbības fonds</t>
  </si>
  <si>
    <t>KM****</t>
  </si>
  <si>
    <t>ZM**</t>
  </si>
  <si>
    <t>VARAM</t>
  </si>
  <si>
    <t>IeM</t>
  </si>
  <si>
    <t>***INP zem IEM prog.</t>
  </si>
  <si>
    <t>INP - iepriekš noteikts projekts</t>
  </si>
  <si>
    <t>*TP, 2 INP (VID), DSF iniciatīvas (NVO)</t>
  </si>
  <si>
    <t>**INP zem VARAM prog.</t>
  </si>
  <si>
    <t>LM***</t>
  </si>
  <si>
    <t>Tehniskā palīdzība 2021.-2027.</t>
  </si>
  <si>
    <t>FM TP ERAF, ESF+,KF, TPF</t>
  </si>
  <si>
    <t>Tehniskā palīdzība 2021.-2027. kopā</t>
  </si>
  <si>
    <t>2021-2027 ERAF, ESF+, KF, TPF izdevumi kopā</t>
  </si>
  <si>
    <t>TP 21-27</t>
  </si>
  <si>
    <t>TM TP ERAF, ESF+,KF, TPF</t>
  </si>
  <si>
    <t>2021.2027. budžeta izdevumi valsts budžeta finansētu iestāžu īstenotajiem projektiem</t>
  </si>
  <si>
    <t>IeM TP ERAF, ESF+,KF, TPF</t>
  </si>
  <si>
    <t>EM TP ERAF, ESF+,KF, TPF</t>
  </si>
  <si>
    <t>LM TP ERAF, ESF+,KF, TPF</t>
  </si>
  <si>
    <t>ESF+ 2021.-2027.izdevumi kopā</t>
  </si>
  <si>
    <t>2014-2020 un 2021-2027 ERAF, KF, ESF, ESF+, TPF izdevumi kopā</t>
  </si>
  <si>
    <t>FM 2021.-2027.</t>
  </si>
  <si>
    <t>EM 2021.-2027.</t>
  </si>
  <si>
    <t>TM 2021.-2027.</t>
  </si>
  <si>
    <t>IeM 2021.-2027.</t>
  </si>
  <si>
    <t>LM 2021.-2027.</t>
  </si>
  <si>
    <r>
      <t xml:space="preserve">2021.-2027.gada plānošanas perioda ES struktūrfondu un Kohēzijas fonda  izdevumu plāna izpilde ministriju dalījumā, </t>
    </r>
    <r>
      <rPr>
        <b/>
        <i/>
        <sz val="16"/>
        <color theme="1"/>
        <rFont val="Calibri"/>
        <family val="2"/>
        <charset val="186"/>
        <scheme val="minor"/>
      </rPr>
      <t>euro</t>
    </r>
  </si>
  <si>
    <t xml:space="preserve">1.mērķa 2021.-2027. gada plānošanas perioda ES struktūrfondu un Kohēzijas fonda  izdevumu plāna izpilde ministriju dalījumā </t>
  </si>
  <si>
    <t>MK 2021.-2027.</t>
  </si>
  <si>
    <t>VM 2021.-2027.</t>
  </si>
  <si>
    <t>SM 2021.-2027.</t>
  </si>
  <si>
    <t>IZM 2021.-2027.</t>
  </si>
  <si>
    <t>KM 2021.-2027.</t>
  </si>
  <si>
    <t>VARAM 2021.-2027.</t>
  </si>
  <si>
    <t>SIF 2021.-2027.</t>
  </si>
  <si>
    <t>Valsts kontrole 2021.-2027.</t>
  </si>
  <si>
    <t>ZM 2021.-2027.</t>
  </si>
  <si>
    <t>Prokuratūra 2021.-2027.</t>
  </si>
  <si>
    <t>AiM 2021.-2027.</t>
  </si>
  <si>
    <t>ĀM 2021.-2027.</t>
  </si>
  <si>
    <t>VM***</t>
  </si>
  <si>
    <t>IZM ESF+ 2021.-2027.</t>
  </si>
  <si>
    <t>LM ESF+ 2021.-2027.</t>
  </si>
  <si>
    <t>MK TP ERAF, ESF+,KF, TPF</t>
  </si>
  <si>
    <t>SIF ESF+ 2021.-2027.</t>
  </si>
  <si>
    <t>FM ESF+ 2021.-2027.</t>
  </si>
  <si>
    <t>IZM TP ERAF, ESF+,KF, TPF</t>
  </si>
  <si>
    <t>SM TP ERAF, ESF+,KF, TPF</t>
  </si>
  <si>
    <t>VARAM TP ERAF, ESF+,KF, TPF</t>
  </si>
  <si>
    <t>KM TP ERAF, ESF+,KF, TPF</t>
  </si>
  <si>
    <t>VM TP ERAF, ESF+,KF, TPF</t>
  </si>
  <si>
    <t>Gada plāns
(01.01.2023.-31.12.2023.)</t>
  </si>
  <si>
    <t>Budžeta likums 2023. gadam</t>
  </si>
  <si>
    <r>
      <t xml:space="preserve">Budžeta izpilde, kumulatīvi, milj. </t>
    </r>
    <r>
      <rPr>
        <i/>
        <sz val="11"/>
        <color theme="1"/>
        <rFont val="Calibri"/>
        <family val="2"/>
        <charset val="186"/>
        <scheme val="minor"/>
      </rPr>
      <t>euro</t>
    </r>
  </si>
  <si>
    <r>
      <t xml:space="preserve">EEZ/Norvēģijas finanšu instrumentu finansēto programmu valsts budžeta izdevumu plāna izpilde 2023.gadā, </t>
    </r>
    <r>
      <rPr>
        <b/>
        <i/>
        <sz val="14"/>
        <rFont val="Calibri"/>
        <family val="2"/>
        <charset val="186"/>
        <scheme val="minor"/>
      </rPr>
      <t>euro</t>
    </r>
  </si>
  <si>
    <t>****DSF inic. (LNKMP), VARAM progr. nac.partneris</t>
  </si>
  <si>
    <t>*Atbilstoši likumam "Par valsts budžetu 2023. gadam un budžeta ietvaru 2023., 2024. un 2025. gadam"</t>
  </si>
  <si>
    <r>
      <t xml:space="preserve">ES struktūrfondu un Kohēzijas fonda valsts budžeta izdevumu plāna izpilde 2023.gadā, </t>
    </r>
    <r>
      <rPr>
        <b/>
        <i/>
        <sz val="16"/>
        <rFont val="Calibri"/>
        <family val="2"/>
        <charset val="186"/>
        <scheme val="minor"/>
      </rPr>
      <t>euro</t>
    </r>
  </si>
  <si>
    <t>** 80.00.00. budžeta programmas "Nesadalītais finansējums Eiropas Savienības politiku instrumentu un pārējās ārvalstu finanšu palīdzības līdzfinansēto projektu un pasākumu īstenošanai"</t>
  </si>
  <si>
    <r>
      <t xml:space="preserve">Budžeta likumā* 2023. gadam notektais līdzekļu apjoms (milj. </t>
    </r>
    <r>
      <rPr>
        <b/>
        <i/>
        <sz val="15"/>
        <color theme="1"/>
        <rFont val="Calibri"/>
        <family val="2"/>
        <charset val="186"/>
        <scheme val="minor"/>
      </rPr>
      <t>euro</t>
    </r>
    <r>
      <rPr>
        <b/>
        <sz val="15"/>
        <color theme="1"/>
        <rFont val="Calibri"/>
        <family val="2"/>
        <charset val="186"/>
        <scheme val="minor"/>
      </rPr>
      <t>) -</t>
    </r>
  </si>
  <si>
    <r>
      <t xml:space="preserve">Vēl pieejamais finansējums 80.00.00 budžeta apakšprogrammā** (milj. </t>
    </r>
    <r>
      <rPr>
        <b/>
        <i/>
        <sz val="15"/>
        <rFont val="Calibri"/>
        <family val="2"/>
        <charset val="186"/>
        <scheme val="minor"/>
      </rPr>
      <t>euro) -</t>
    </r>
  </si>
  <si>
    <t>21-27</t>
  </si>
  <si>
    <t>14-20</t>
  </si>
  <si>
    <t>KNAB***</t>
  </si>
  <si>
    <t>KEM**</t>
  </si>
  <si>
    <t>IZM ERAF 2021.-2027.</t>
  </si>
  <si>
    <t>ERAF 2021.-2027.izdevumi kopā</t>
  </si>
  <si>
    <t>VARAM ERAF 2021.-2027.</t>
  </si>
  <si>
    <t>MK*****</t>
  </si>
  <si>
    <t>MK ESF+ 2021.-2027.</t>
  </si>
  <si>
    <t>EM ERAF 2021.-2027.</t>
  </si>
  <si>
    <t>VM ERAF 2021.-2027.</t>
  </si>
  <si>
    <t>FM ERAF 2021.-2027.</t>
  </si>
  <si>
    <t>Izpilde (01.01.2023.-31.12.2023.)</t>
  </si>
  <si>
    <t>EM KF 2014.-2020.</t>
  </si>
  <si>
    <t>2021.2027. budžeta izdevumi (atmaksas) valsts budžeta nefinansētu iestāžu/uzņēmumu/organizāciju īstenotajiem projektiem</t>
  </si>
  <si>
    <t>2021.2027. budžeta izdevumi (atmaksas) valsts centrālā budžeta nefinansētu iestāžu/uzņēmumu/organizāciju īstenotajiem projektiem</t>
  </si>
  <si>
    <t>ESF+ 2014.-2020.izdevumi kopā</t>
  </si>
  <si>
    <t>FM ESF 2021.-2027.</t>
  </si>
  <si>
    <t>FM KF 2021.-2027.</t>
  </si>
  <si>
    <t>ESF 2021.-2027.izdevumi kopā</t>
  </si>
  <si>
    <t>KF 2021.-2027.izdevumi kopā</t>
  </si>
  <si>
    <t>Sagatavots 12.01.2024.</t>
  </si>
  <si>
    <r>
      <t xml:space="preserve">Ministriju budžetos ieplānotie līdzekļi 2023. gadam (milj. </t>
    </r>
    <r>
      <rPr>
        <b/>
        <i/>
        <sz val="15"/>
        <rFont val="Calibri"/>
        <family val="2"/>
        <charset val="186"/>
        <scheme val="minor"/>
      </rPr>
      <t>euro) -</t>
    </r>
  </si>
  <si>
    <t>JNI</t>
  </si>
  <si>
    <t>budžets</t>
  </si>
  <si>
    <t>***** DSF ini. (VK)</t>
  </si>
  <si>
    <t>n/a</t>
  </si>
  <si>
    <r>
      <t xml:space="preserve">Budžeta likumā* 2024. gadam notektais līdzekļu apjoms (milj. </t>
    </r>
    <r>
      <rPr>
        <b/>
        <i/>
        <sz val="15"/>
        <color theme="1"/>
        <rFont val="Calibri"/>
        <family val="2"/>
        <charset val="186"/>
        <scheme val="minor"/>
      </rPr>
      <t>euro</t>
    </r>
    <r>
      <rPr>
        <b/>
        <sz val="15"/>
        <color theme="1"/>
        <rFont val="Calibri"/>
        <family val="2"/>
        <charset val="186"/>
        <scheme val="minor"/>
      </rPr>
      <t>) -</t>
    </r>
  </si>
  <si>
    <t>Gada plāns
(01.01.2024.-31.12.2024.)</t>
  </si>
  <si>
    <r>
      <t xml:space="preserve">ES struktūrfondu un Kohēzijas fonda valsts budžeta izdevumu plāna izpilde 2024.gadā, </t>
    </r>
    <r>
      <rPr>
        <b/>
        <i/>
        <sz val="16"/>
        <rFont val="Calibri"/>
        <family val="2"/>
        <charset val="186"/>
        <scheme val="minor"/>
      </rPr>
      <t>euro</t>
    </r>
  </si>
  <si>
    <r>
      <t xml:space="preserve">Budžetā ieplānotie līdzekļi 2024. gadam (milj. </t>
    </r>
    <r>
      <rPr>
        <b/>
        <i/>
        <sz val="15"/>
        <rFont val="Calibri"/>
        <family val="2"/>
        <charset val="186"/>
        <scheme val="minor"/>
      </rPr>
      <t>euro) -</t>
    </r>
  </si>
  <si>
    <t>Budžeta likums 2024. gadam</t>
  </si>
  <si>
    <t>*Atbilstoši likumam "Par valsts budžetu 2024. gadam un budžeta ietvaru 2025., 2026. un 2027. gadam"</t>
  </si>
  <si>
    <t>Sagatavots 15.01.2025.</t>
  </si>
  <si>
    <t>Izpilde (01.01.2024.-31.12.2024.)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</si>
</sst>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_-* #,##0_-;\-* #,##0_-;_-* &quot;-&quot;??_-;_-@_-"/>
    <numFmt numFmtId="168" formatCode="#,##0,,"/>
  </numFmts>
  <fonts count="106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BaltGaramond"/>
      <family val="2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BaltGaramond"/>
      <family val="2"/>
      <charset val="186"/>
    </font>
    <font>
      <b/>
      <sz val="10"/>
      <color indexed="8"/>
      <name val="Times New Roman"/>
      <family val="1"/>
      <charset val="186"/>
    </font>
    <font>
      <sz val="11"/>
      <color indexed="16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sz val="11"/>
      <name val="BaltOptima"/>
      <charset val="186"/>
    </font>
    <font>
      <sz val="10"/>
      <color indexed="12"/>
      <name val="Arial"/>
      <family val="2"/>
      <charset val="186"/>
    </font>
    <font>
      <sz val="12"/>
      <color indexed="8"/>
      <name val="Times New Roman"/>
      <family val="2"/>
      <charset val="186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indexed="10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color theme="0"/>
      <name val="Times New Roman"/>
      <family val="2"/>
      <charset val="186"/>
    </font>
    <font>
      <sz val="11"/>
      <color theme="0"/>
      <name val="Calibri"/>
      <family val="2"/>
    </font>
    <font>
      <sz val="10"/>
      <color theme="1"/>
      <name val="Times New Roman"/>
      <family val="2"/>
      <charset val="186"/>
    </font>
    <font>
      <b/>
      <sz val="12"/>
      <color rgb="FFFA7D00"/>
      <name val="Times New Roman"/>
      <family val="2"/>
      <charset val="186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sz val="12"/>
      <color theme="1"/>
      <name val="Times New Roman"/>
      <family val="2"/>
      <charset val="186"/>
    </font>
    <font>
      <i/>
      <sz val="10"/>
      <color rgb="FF7F7F7F"/>
      <name val="Arial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3F3F76"/>
      <name val="Times New Roman"/>
      <family val="2"/>
      <charset val="186"/>
    </font>
    <font>
      <sz val="11"/>
      <color rgb="FFFA7D00"/>
      <name val="Calibri"/>
      <family val="2"/>
    </font>
    <font>
      <sz val="12"/>
      <color rgb="FF9C6500"/>
      <name val="Times New Roman"/>
      <family val="2"/>
      <charset val="186"/>
    </font>
    <font>
      <sz val="11"/>
      <color rgb="FF9C6500"/>
      <name val="Calibri"/>
      <family val="2"/>
    </font>
    <font>
      <sz val="10"/>
      <color theme="1"/>
      <name val="Arial"/>
      <family val="2"/>
      <charset val="186"/>
    </font>
    <font>
      <b/>
      <sz val="12"/>
      <color rgb="FF3F3F3F"/>
      <name val="Times New Roman"/>
      <family val="2"/>
      <charset val="186"/>
    </font>
    <font>
      <b/>
      <sz val="11"/>
      <color rgb="FF3F3F3F"/>
      <name val="Calibri"/>
      <family val="2"/>
    </font>
    <font>
      <b/>
      <sz val="18"/>
      <color theme="3"/>
      <name val="Cambria"/>
      <family val="2"/>
      <charset val="186"/>
      <scheme val="major"/>
    </font>
    <font>
      <b/>
      <sz val="18"/>
      <color theme="3"/>
      <name val="Cambria"/>
      <family val="2"/>
      <scheme val="major"/>
    </font>
    <font>
      <b/>
      <sz val="12"/>
      <color theme="1"/>
      <name val="Times New Roman"/>
      <family val="2"/>
      <charset val="186"/>
    </font>
    <font>
      <b/>
      <sz val="11"/>
      <color theme="1"/>
      <name val="Calibri"/>
      <family val="2"/>
    </font>
    <font>
      <sz val="12"/>
      <color rgb="FFFF0000"/>
      <name val="Times New Roman"/>
      <family val="2"/>
      <charset val="186"/>
    </font>
    <font>
      <sz val="11"/>
      <color rgb="FFFF0000"/>
      <name val="Calibri"/>
      <family val="2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name val="Calibri"/>
      <family val="2"/>
      <charset val="186"/>
      <scheme val="minor"/>
    </font>
    <font>
      <b/>
      <i/>
      <sz val="14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4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b/>
      <i/>
      <sz val="16"/>
      <color theme="1"/>
      <name val="Calibri"/>
      <family val="2"/>
      <charset val="186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</font>
    <font>
      <i/>
      <sz val="9"/>
      <color theme="1"/>
      <name val="Calibri"/>
      <family val="2"/>
      <charset val="186"/>
      <scheme val="minor"/>
    </font>
    <font>
      <u/>
      <sz val="9"/>
      <color theme="1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16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5"/>
      <color theme="1"/>
      <name val="Calibri"/>
      <family val="2"/>
      <charset val="186"/>
      <scheme val="minor"/>
    </font>
    <font>
      <b/>
      <i/>
      <sz val="15"/>
      <color theme="1"/>
      <name val="Calibri"/>
      <family val="2"/>
      <charset val="186"/>
      <scheme val="minor"/>
    </font>
    <font>
      <b/>
      <i/>
      <sz val="15"/>
      <name val="Calibri"/>
      <family val="2"/>
      <charset val="186"/>
      <scheme val="minor"/>
    </font>
  </fonts>
  <fills count="10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/>
        <bgColor indexed="23"/>
      </patternFill>
    </fill>
    <fill>
      <patternFill patternType="solid">
        <fgColor theme="8"/>
      </patternFill>
    </fill>
    <fill>
      <patternFill patternType="solid">
        <fgColor theme="8"/>
        <bgColor indexed="49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2F2F2"/>
        <bgColor indexed="9"/>
      </patternFill>
    </fill>
    <fill>
      <patternFill patternType="solid">
        <fgColor rgb="FFA5A5A5"/>
        <bgColor indexed="55"/>
      </patternFill>
    </fill>
    <fill>
      <patternFill patternType="solid">
        <fgColor rgb="FFFFCC99"/>
      </patternFill>
    </fill>
    <fill>
      <patternFill patternType="solid">
        <fgColor rgb="FFFFCC99"/>
        <bgColor indexed="47"/>
      </patternFill>
    </fill>
    <fill>
      <patternFill patternType="solid">
        <fgColor rgb="FFFFEB9C"/>
      </patternFill>
    </fill>
    <fill>
      <patternFill patternType="solid">
        <fgColor rgb="FFFFEB9C"/>
        <bgColor indexed="47"/>
      </patternFill>
    </fill>
    <fill>
      <patternFill patternType="solid">
        <fgColor rgb="FFFFFFCC"/>
      </patternFill>
    </fill>
    <fill>
      <patternFill patternType="solid">
        <fgColor rgb="FFFFFFCC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73">
    <xf numFmtId="0" fontId="0" fillId="0" borderId="0"/>
    <xf numFmtId="0" fontId="2" fillId="2" borderId="0" applyNumberFormat="0" applyBorder="0" applyAlignment="0" applyProtection="0"/>
    <xf numFmtId="0" fontId="45" fillId="53" borderId="0" applyNumberFormat="0" applyBorder="0" applyAlignment="0" applyProtection="0"/>
    <xf numFmtId="0" fontId="2" fillId="4" borderId="0" applyNumberFormat="0" applyBorder="0" applyAlignment="0" applyProtection="0"/>
    <xf numFmtId="0" fontId="45" fillId="54" borderId="0" applyNumberFormat="0" applyBorder="0" applyAlignment="0" applyProtection="0"/>
    <xf numFmtId="0" fontId="2" fillId="5" borderId="0" applyNumberFormat="0" applyBorder="0" applyAlignment="0" applyProtection="0"/>
    <xf numFmtId="0" fontId="45" fillId="55" borderId="0" applyNumberFormat="0" applyBorder="0" applyAlignment="0" applyProtection="0"/>
    <xf numFmtId="0" fontId="2" fillId="6" borderId="0" applyNumberFormat="0" applyBorder="0" applyAlignment="0" applyProtection="0"/>
    <xf numFmtId="0" fontId="45" fillId="56" borderId="0" applyNumberFormat="0" applyBorder="0" applyAlignment="0" applyProtection="0"/>
    <xf numFmtId="0" fontId="2" fillId="7" borderId="0" applyNumberFormat="0" applyBorder="0" applyAlignment="0" applyProtection="0"/>
    <xf numFmtId="0" fontId="45" fillId="57" borderId="0" applyNumberFormat="0" applyBorder="0" applyAlignment="0" applyProtection="0"/>
    <xf numFmtId="0" fontId="2" fillId="3" borderId="0" applyNumberFormat="0" applyBorder="0" applyAlignment="0" applyProtection="0"/>
    <xf numFmtId="0" fontId="45" fillId="58" borderId="0" applyNumberFormat="0" applyBorder="0" applyAlignment="0" applyProtection="0"/>
    <xf numFmtId="0" fontId="2" fillId="9" borderId="0" applyNumberFormat="0" applyBorder="0" applyAlignment="0" applyProtection="0"/>
    <xf numFmtId="0" fontId="45" fillId="59" borderId="0" applyNumberFormat="0" applyBorder="0" applyAlignment="0" applyProtection="0"/>
    <xf numFmtId="0" fontId="2" fillId="4" borderId="0" applyNumberFormat="0" applyBorder="0" applyAlignment="0" applyProtection="0"/>
    <xf numFmtId="0" fontId="45" fillId="60" borderId="0" applyNumberFormat="0" applyBorder="0" applyAlignment="0" applyProtection="0"/>
    <xf numFmtId="0" fontId="2" fillId="11" borderId="0" applyNumberFormat="0" applyBorder="0" applyAlignment="0" applyProtection="0"/>
    <xf numFmtId="0" fontId="45" fillId="61" borderId="0" applyNumberFormat="0" applyBorder="0" applyAlignment="0" applyProtection="0"/>
    <xf numFmtId="0" fontId="2" fillId="12" borderId="0" applyNumberFormat="0" applyBorder="0" applyAlignment="0" applyProtection="0"/>
    <xf numFmtId="0" fontId="45" fillId="62" borderId="0" applyNumberFormat="0" applyBorder="0" applyAlignment="0" applyProtection="0"/>
    <xf numFmtId="0" fontId="2" fillId="9" borderId="0" applyNumberFormat="0" applyBorder="0" applyAlignment="0" applyProtection="0"/>
    <xf numFmtId="0" fontId="45" fillId="63" borderId="0" applyNumberFormat="0" applyBorder="0" applyAlignment="0" applyProtection="0"/>
    <xf numFmtId="0" fontId="2" fillId="8" borderId="0" applyNumberFormat="0" applyBorder="0" applyAlignment="0" applyProtection="0"/>
    <xf numFmtId="0" fontId="45" fillId="64" borderId="0" applyNumberFormat="0" applyBorder="0" applyAlignment="0" applyProtection="0"/>
    <xf numFmtId="0" fontId="3" fillId="9" borderId="0" applyNumberFormat="0" applyBorder="0" applyAlignment="0" applyProtection="0"/>
    <xf numFmtId="0" fontId="46" fillId="65" borderId="0" applyNumberFormat="0" applyBorder="0" applyAlignment="0" applyProtection="0"/>
    <xf numFmtId="0" fontId="3" fillId="4" borderId="0" applyNumberFormat="0" applyBorder="0" applyAlignment="0" applyProtection="0"/>
    <xf numFmtId="0" fontId="46" fillId="66" borderId="0" applyNumberFormat="0" applyBorder="0" applyAlignment="0" applyProtection="0"/>
    <xf numFmtId="0" fontId="3" fillId="11" borderId="0" applyNumberFormat="0" applyBorder="0" applyAlignment="0" applyProtection="0"/>
    <xf numFmtId="0" fontId="46" fillId="67" borderId="0" applyNumberFormat="0" applyBorder="0" applyAlignment="0" applyProtection="0"/>
    <xf numFmtId="0" fontId="3" fillId="12" borderId="0" applyNumberFormat="0" applyBorder="0" applyAlignment="0" applyProtection="0"/>
    <xf numFmtId="0" fontId="46" fillId="68" borderId="0" applyNumberFormat="0" applyBorder="0" applyAlignment="0" applyProtection="0"/>
    <xf numFmtId="0" fontId="3" fillId="9" borderId="0" applyNumberFormat="0" applyBorder="0" applyAlignment="0" applyProtection="0"/>
    <xf numFmtId="0" fontId="46" fillId="69" borderId="0" applyNumberFormat="0" applyBorder="0" applyAlignment="0" applyProtection="0"/>
    <xf numFmtId="0" fontId="3" fillId="8" borderId="0" applyNumberFormat="0" applyBorder="0" applyAlignment="0" applyProtection="0"/>
    <xf numFmtId="0" fontId="46" fillId="7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47" fillId="71" borderId="0" applyNumberFormat="0" applyBorder="0" applyAlignment="0" applyProtection="0"/>
    <xf numFmtId="0" fontId="48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47" fillId="72" borderId="0" applyNumberFormat="0" applyBorder="0" applyAlignment="0" applyProtection="0"/>
    <xf numFmtId="0" fontId="48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47" fillId="73" borderId="0" applyNumberFormat="0" applyBorder="0" applyAlignment="0" applyProtection="0"/>
    <xf numFmtId="0" fontId="48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47" fillId="74" borderId="0" applyNumberFormat="0" applyBorder="0" applyAlignment="0" applyProtection="0"/>
    <xf numFmtId="0" fontId="48" fillId="75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7" fillId="76" borderId="0" applyNumberFormat="0" applyBorder="0" applyAlignment="0" applyProtection="0"/>
    <xf numFmtId="0" fontId="48" fillId="7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1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7" fillId="78" borderId="0" applyNumberFormat="0" applyBorder="0" applyAlignment="0" applyProtection="0"/>
    <xf numFmtId="0" fontId="48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4" fontId="49" fillId="79" borderId="1"/>
    <xf numFmtId="4" fontId="49" fillId="33" borderId="1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50" fillId="80" borderId="31" applyNumberFormat="0" applyAlignment="0" applyProtection="0"/>
    <xf numFmtId="0" fontId="51" fillId="81" borderId="31" applyNumberFormat="0" applyAlignment="0" applyProtection="0"/>
    <xf numFmtId="0" fontId="25" fillId="22" borderId="2" applyNumberFormat="0" applyAlignment="0" applyProtection="0"/>
    <xf numFmtId="0" fontId="52" fillId="82" borderId="32" applyNumberFormat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165" fontId="12" fillId="0" borderId="0" applyBorder="0" applyAlignment="0" applyProtection="0"/>
    <xf numFmtId="0" fontId="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55" fillId="37" borderId="0" applyNumberFormat="0" applyBorder="0" applyAlignment="0" applyProtection="0"/>
    <xf numFmtId="0" fontId="27" fillId="0" borderId="3" applyNumberFormat="0" applyFill="0" applyAlignment="0" applyProtection="0"/>
    <xf numFmtId="0" fontId="56" fillId="0" borderId="3" applyNumberFormat="0" applyFill="0" applyAlignment="0" applyProtection="0"/>
    <xf numFmtId="0" fontId="28" fillId="0" borderId="4" applyNumberFormat="0" applyFill="0" applyAlignment="0" applyProtection="0"/>
    <xf numFmtId="0" fontId="57" fillId="0" borderId="4" applyNumberFormat="0" applyFill="0" applyAlignment="0" applyProtection="0"/>
    <xf numFmtId="0" fontId="29" fillId="0" borderId="5" applyNumberFormat="0" applyFill="0" applyAlignment="0" applyProtection="0"/>
    <xf numFmtId="0" fontId="58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83" borderId="31" applyNumberFormat="0" applyAlignment="0" applyProtection="0"/>
    <xf numFmtId="0" fontId="34" fillId="84" borderId="31" applyNumberFormat="0" applyAlignment="0" applyProtection="0"/>
    <xf numFmtId="166" fontId="12" fillId="38" borderId="0"/>
    <xf numFmtId="0" fontId="30" fillId="0" borderId="6" applyNumberFormat="0" applyFill="0" applyAlignment="0" applyProtection="0"/>
    <xf numFmtId="0" fontId="60" fillId="0" borderId="33" applyNumberFormat="0" applyFill="0" applyAlignment="0" applyProtection="0"/>
    <xf numFmtId="0" fontId="61" fillId="85" borderId="0" applyNumberFormat="0" applyBorder="0" applyAlignment="0" applyProtection="0"/>
    <xf numFmtId="0" fontId="62" fillId="86" borderId="0" applyNumberFormat="0" applyBorder="0" applyAlignment="0" applyProtection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42" fillId="0" borderId="0"/>
    <xf numFmtId="0" fontId="43" fillId="0" borderId="0"/>
    <xf numFmtId="0" fontId="5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53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32" fillId="0" borderId="0"/>
    <xf numFmtId="0" fontId="44" fillId="0" borderId="0"/>
    <xf numFmtId="0" fontId="13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30" borderId="7" applyNumberFormat="0" applyFont="0" applyAlignment="0" applyProtection="0"/>
    <xf numFmtId="0" fontId="33" fillId="87" borderId="34" applyNumberFormat="0" applyFont="0" applyAlignment="0" applyProtection="0"/>
    <xf numFmtId="0" fontId="6" fillId="88" borderId="34" applyNumberFormat="0" applyFont="0" applyAlignment="0" applyProtection="0"/>
    <xf numFmtId="0" fontId="33" fillId="87" borderId="34" applyNumberFormat="0" applyFont="0" applyAlignment="0" applyProtection="0"/>
    <xf numFmtId="0" fontId="64" fillId="80" borderId="35" applyNumberFormat="0" applyAlignment="0" applyProtection="0"/>
    <xf numFmtId="0" fontId="65" fillId="81" borderId="35" applyNumberFormat="0" applyAlignment="0" applyProtection="0"/>
    <xf numFmtId="0" fontId="63" fillId="0" borderId="0"/>
    <xf numFmtId="0" fontId="6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12" fillId="40" borderId="0" applyBorder="0" applyProtection="0"/>
    <xf numFmtId="4" fontId="14" fillId="39" borderId="8" applyNumberFormat="0" applyProtection="0">
      <alignment vertical="center"/>
    </xf>
    <xf numFmtId="4" fontId="23" fillId="0" borderId="0" applyNumberFormat="0" applyProtection="0"/>
    <xf numFmtId="4" fontId="39" fillId="41" borderId="1" applyNumberFormat="0" applyProtection="0">
      <alignment vertical="center"/>
    </xf>
    <xf numFmtId="4" fontId="15" fillId="39" borderId="8" applyNumberFormat="0" applyProtection="0">
      <alignment vertical="center"/>
    </xf>
    <xf numFmtId="4" fontId="15" fillId="42" borderId="8" applyNumberFormat="0" applyProtection="0">
      <alignment vertical="center"/>
    </xf>
    <xf numFmtId="4" fontId="14" fillId="39" borderId="8" applyNumberFormat="0" applyProtection="0">
      <alignment horizontal="left" vertical="center" indent="1"/>
    </xf>
    <xf numFmtId="4" fontId="23" fillId="0" borderId="0" applyNumberFormat="0" applyProtection="0">
      <alignment horizontal="left" wrapText="1" indent="1" shrinkToFit="1"/>
    </xf>
    <xf numFmtId="4" fontId="39" fillId="41" borderId="1" applyNumberFormat="0" applyProtection="0">
      <alignment horizontal="left" vertical="center" indent="1"/>
    </xf>
    <xf numFmtId="0" fontId="14" fillId="39" borderId="8" applyNumberFormat="0" applyProtection="0">
      <alignment horizontal="left" vertical="top" indent="1"/>
    </xf>
    <xf numFmtId="0" fontId="14" fillId="42" borderId="8" applyNumberFormat="0" applyProtection="0">
      <alignment horizontal="left" vertical="top" indent="1"/>
    </xf>
    <xf numFmtId="4" fontId="14" fillId="0" borderId="0" applyNumberFormat="0" applyProtection="0">
      <alignment horizontal="left" vertical="center" indent="1"/>
    </xf>
    <xf numFmtId="4" fontId="5" fillId="0" borderId="1" applyNumberFormat="0" applyProtection="0">
      <alignment horizontal="left" vertical="center" indent="1"/>
    </xf>
    <xf numFmtId="4" fontId="39" fillId="0" borderId="9" applyNumberFormat="0" applyProtection="0">
      <alignment horizontal="left" vertical="center" wrapText="1" indent="1"/>
    </xf>
    <xf numFmtId="4" fontId="16" fillId="3" borderId="8" applyNumberFormat="0" applyProtection="0">
      <alignment horizontal="right" vertical="center"/>
    </xf>
    <xf numFmtId="4" fontId="16" fillId="4" borderId="8" applyNumberFormat="0" applyProtection="0">
      <alignment horizontal="right" vertical="center"/>
    </xf>
    <xf numFmtId="4" fontId="16" fillId="19" borderId="8" applyNumberFormat="0" applyProtection="0">
      <alignment horizontal="right" vertical="center"/>
    </xf>
    <xf numFmtId="4" fontId="16" fillId="13" borderId="8" applyNumberFormat="0" applyProtection="0">
      <alignment horizontal="right" vertical="center"/>
    </xf>
    <xf numFmtId="4" fontId="16" fillId="14" borderId="8" applyNumberFormat="0" applyProtection="0">
      <alignment horizontal="right" vertical="center"/>
    </xf>
    <xf numFmtId="4" fontId="16" fillId="29" borderId="8" applyNumberFormat="0" applyProtection="0">
      <alignment horizontal="right" vertical="center"/>
    </xf>
    <xf numFmtId="4" fontId="16" fillId="11" borderId="8" applyNumberFormat="0" applyProtection="0">
      <alignment horizontal="right" vertical="center"/>
    </xf>
    <xf numFmtId="4" fontId="16" fillId="43" borderId="8" applyNumberFormat="0" applyProtection="0">
      <alignment horizontal="right" vertical="center"/>
    </xf>
    <xf numFmtId="4" fontId="16" fillId="10" borderId="8" applyNumberFormat="0" applyProtection="0">
      <alignment horizontal="right" vertical="center"/>
    </xf>
    <xf numFmtId="4" fontId="14" fillId="44" borderId="10" applyNumberFormat="0" applyProtection="0">
      <alignment horizontal="left" vertical="center" indent="1"/>
    </xf>
    <xf numFmtId="4" fontId="16" fillId="45" borderId="0" applyNumberFormat="0" applyProtection="0">
      <alignment horizontal="left" vertical="center" indent="1"/>
    </xf>
    <xf numFmtId="4" fontId="40" fillId="0" borderId="9" applyNumberFormat="0" applyProtection="0">
      <alignment horizontal="left" vertical="center" wrapText="1" indent="1"/>
    </xf>
    <xf numFmtId="4" fontId="17" fillId="9" borderId="0" applyNumberFormat="0" applyProtection="0">
      <alignment horizontal="left" vertical="center" indent="1"/>
    </xf>
    <xf numFmtId="4" fontId="17" fillId="46" borderId="0" applyNumberFormat="0" applyProtection="0">
      <alignment horizontal="left" vertical="center" indent="1"/>
    </xf>
    <xf numFmtId="4" fontId="16" fillId="2" borderId="8" applyNumberFormat="0" applyProtection="0">
      <alignment horizontal="right" vertical="center"/>
    </xf>
    <xf numFmtId="4" fontId="13" fillId="45" borderId="0" applyNumberFormat="0" applyProtection="0">
      <alignment horizontal="left" vertical="center" indent="1"/>
    </xf>
    <xf numFmtId="4" fontId="13" fillId="2" borderId="0" applyNumberFormat="0" applyProtection="0">
      <alignment horizontal="left" vertical="center" indent="1"/>
    </xf>
    <xf numFmtId="4" fontId="13" fillId="47" borderId="0" applyNumberFormat="0" applyProtection="0">
      <alignment horizontal="left" vertical="center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9" applyNumberFormat="0" applyProtection="0">
      <alignment horizontal="left" vertical="center" wrapText="1" indent="1"/>
    </xf>
    <xf numFmtId="0" fontId="6" fillId="9" borderId="8" applyNumberFormat="0" applyProtection="0">
      <alignment horizontal="left" vertical="top" indent="1"/>
    </xf>
    <xf numFmtId="0" fontId="6" fillId="46" borderId="8" applyNumberFormat="0" applyProtection="0">
      <alignment horizontal="left" vertical="top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2" borderId="8" applyNumberFormat="0" applyProtection="0">
      <alignment horizontal="left" vertical="top" indent="1"/>
    </xf>
    <xf numFmtId="0" fontId="6" fillId="47" borderId="8" applyNumberFormat="0" applyProtection="0">
      <alignment horizontal="left" vertical="top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7" borderId="8" applyNumberFormat="0" applyProtection="0">
      <alignment horizontal="left" vertical="top" indent="1"/>
    </xf>
    <xf numFmtId="0" fontId="6" fillId="48" borderId="8" applyNumberFormat="0" applyProtection="0">
      <alignment horizontal="left" vertical="top" indent="1"/>
    </xf>
    <xf numFmtId="0" fontId="6" fillId="0" borderId="1" applyNumberFormat="0" applyProtection="0">
      <alignment horizontal="left" vertical="center" inden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45" borderId="8" applyNumberFormat="0" applyProtection="0">
      <alignment horizontal="left" vertical="top" indent="1"/>
    </xf>
    <xf numFmtId="0" fontId="6" fillId="49" borderId="8" applyNumberFormat="0" applyProtection="0">
      <alignment horizontal="left" vertical="top" indent="1"/>
    </xf>
    <xf numFmtId="0" fontId="6" fillId="6" borderId="1" applyNumberFormat="0">
      <protection locked="0"/>
    </xf>
    <xf numFmtId="0" fontId="6" fillId="41" borderId="1" applyNumberFormat="0">
      <protection locked="0"/>
    </xf>
    <xf numFmtId="0" fontId="35" fillId="9" borderId="11" applyBorder="0"/>
    <xf numFmtId="4" fontId="16" fillId="5" borderId="8" applyNumberFormat="0" applyProtection="0">
      <alignment vertical="center"/>
    </xf>
    <xf numFmtId="4" fontId="16" fillId="38" borderId="8" applyNumberFormat="0" applyProtection="0">
      <alignment vertical="center"/>
    </xf>
    <xf numFmtId="4" fontId="18" fillId="5" borderId="8" applyNumberFormat="0" applyProtection="0">
      <alignment vertical="center"/>
    </xf>
    <xf numFmtId="4" fontId="18" fillId="38" borderId="8" applyNumberFormat="0" applyProtection="0">
      <alignment vertical="center"/>
    </xf>
    <xf numFmtId="4" fontId="16" fillId="5" borderId="8" applyNumberFormat="0" applyProtection="0">
      <alignment horizontal="left" vertical="center" indent="1"/>
    </xf>
    <xf numFmtId="4" fontId="16" fillId="0" borderId="1" applyNumberFormat="0" applyProtection="0">
      <alignment horizontal="left" vertical="center" indent="1"/>
    </xf>
    <xf numFmtId="0" fontId="16" fillId="5" borderId="8" applyNumberFormat="0" applyProtection="0">
      <alignment horizontal="left" vertical="top" indent="1"/>
    </xf>
    <xf numFmtId="0" fontId="16" fillId="38" borderId="8" applyNumberFormat="0" applyProtection="0">
      <alignment horizontal="left" vertical="top" indent="1"/>
    </xf>
    <xf numFmtId="4" fontId="16" fillId="0" borderId="1" applyNumberFormat="0" applyProtection="0">
      <alignment horizontal="right" vertical="center"/>
    </xf>
    <xf numFmtId="4" fontId="5" fillId="0" borderId="0" applyNumberFormat="0" applyProtection="0">
      <alignment horizontal="right"/>
    </xf>
    <xf numFmtId="4" fontId="40" fillId="41" borderId="1" applyNumberFormat="0" applyProtection="0">
      <alignment horizontal="right" vertical="center"/>
    </xf>
    <xf numFmtId="4" fontId="5" fillId="0" borderId="0" applyNumberFormat="0" applyProtection="0">
      <alignment horizontal="right"/>
    </xf>
    <xf numFmtId="4" fontId="18" fillId="45" borderId="8" applyNumberFormat="0" applyProtection="0">
      <alignment horizontal="right" vertical="center"/>
    </xf>
    <xf numFmtId="4" fontId="16" fillId="0" borderId="1" applyNumberFormat="0" applyProtection="0">
      <alignment horizontal="left" wrapText="1" indent="1"/>
    </xf>
    <xf numFmtId="4" fontId="5" fillId="0" borderId="1" applyNumberFormat="0" applyProtection="0">
      <alignment horizontal="left" wrapText="1" indent="1"/>
    </xf>
    <xf numFmtId="4" fontId="5" fillId="0" borderId="0" applyNumberFormat="0" applyProtection="0">
      <alignment horizontal="left" wrapText="1" indent="1"/>
    </xf>
    <xf numFmtId="4" fontId="40" fillId="41" borderId="1" applyNumberFormat="0" applyProtection="0">
      <alignment horizontal="left" vertical="center" indent="1"/>
    </xf>
    <xf numFmtId="4" fontId="5" fillId="0" borderId="0" applyNumberFormat="0" applyProtection="0">
      <alignment horizontal="left" wrapText="1" indent="1" shrinkToFit="1"/>
    </xf>
    <xf numFmtId="0" fontId="16" fillId="2" borderId="8" applyNumberFormat="0" applyProtection="0">
      <alignment horizontal="left" vertical="top" indent="1"/>
    </xf>
    <xf numFmtId="0" fontId="16" fillId="47" borderId="8" applyNumberFormat="0" applyProtection="0">
      <alignment horizontal="left" vertical="top" indent="1"/>
    </xf>
    <xf numFmtId="4" fontId="19" fillId="50" borderId="0" applyNumberFormat="0" applyProtection="0">
      <alignment horizontal="left" vertical="center" indent="1"/>
    </xf>
    <xf numFmtId="0" fontId="36" fillId="51" borderId="1"/>
    <xf numFmtId="4" fontId="20" fillId="45" borderId="8" applyNumberFormat="0" applyProtection="0">
      <alignment horizontal="right" vertical="center"/>
    </xf>
    <xf numFmtId="4" fontId="41" fillId="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8" fillId="0" borderId="0"/>
    <xf numFmtId="0" fontId="8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6" applyNumberFormat="0" applyFill="0" applyAlignment="0" applyProtection="0"/>
    <xf numFmtId="0" fontId="69" fillId="0" borderId="12" applyNumberFormat="0" applyFill="0" applyAlignment="0" applyProtection="0"/>
    <xf numFmtId="165" fontId="22" fillId="52" borderId="0" applyBorder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" fillId="0" borderId="0"/>
    <xf numFmtId="0" fontId="96" fillId="0" borderId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97" fillId="95" borderId="50" applyNumberFormat="0" applyAlignment="0" applyProtection="0"/>
    <xf numFmtId="0" fontId="34" fillId="31" borderId="50" applyNumberFormat="0" applyAlignment="0" applyProtection="0"/>
    <xf numFmtId="0" fontId="98" fillId="31" borderId="0" applyNumberFormat="0" applyBorder="0" applyAlignment="0" applyProtection="0"/>
    <xf numFmtId="0" fontId="99" fillId="95" borderId="51" applyNumberFormat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1" fillId="0" borderId="12" applyNumberFormat="0" applyFill="0" applyAlignment="0" applyProtection="0"/>
    <xf numFmtId="0" fontId="100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</cellStyleXfs>
  <cellXfs count="228">
    <xf numFmtId="0" fontId="0" fillId="0" borderId="0" xfId="0"/>
    <xf numFmtId="0" fontId="53" fillId="0" borderId="0" xfId="185"/>
    <xf numFmtId="0" fontId="73" fillId="0" borderId="0" xfId="185" applyFont="1"/>
    <xf numFmtId="0" fontId="74" fillId="0" borderId="0" xfId="185" applyFont="1"/>
    <xf numFmtId="0" fontId="72" fillId="0" borderId="0" xfId="185" applyFont="1"/>
    <xf numFmtId="43" fontId="72" fillId="0" borderId="0" xfId="147" applyFont="1"/>
    <xf numFmtId="167" fontId="72" fillId="0" borderId="0" xfId="185" applyNumberFormat="1" applyFont="1"/>
    <xf numFmtId="167" fontId="72" fillId="0" borderId="0" xfId="147" applyNumberFormat="1" applyFont="1"/>
    <xf numFmtId="164" fontId="72" fillId="0" borderId="0" xfId="256" applyNumberFormat="1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77" fillId="0" borderId="0" xfId="185" applyFont="1"/>
    <xf numFmtId="0" fontId="78" fillId="0" borderId="0" xfId="185" applyFont="1"/>
    <xf numFmtId="0" fontId="79" fillId="89" borderId="1" xfId="185" applyFont="1" applyFill="1" applyBorder="1" applyAlignment="1">
      <alignment horizontal="center" vertical="center" wrapText="1"/>
    </xf>
    <xf numFmtId="0" fontId="79" fillId="89" borderId="14" xfId="185" applyFont="1" applyFill="1" applyBorder="1" applyAlignment="1">
      <alignment horizontal="center" vertical="center" wrapText="1"/>
    </xf>
    <xf numFmtId="0" fontId="79" fillId="89" borderId="21" xfId="185" applyFont="1" applyFill="1" applyBorder="1" applyAlignment="1">
      <alignment horizontal="left" vertical="center" wrapText="1"/>
    </xf>
    <xf numFmtId="3" fontId="79" fillId="89" borderId="1" xfId="185" applyNumberFormat="1" applyFont="1" applyFill="1" applyBorder="1" applyAlignment="1">
      <alignment horizontal="center" vertical="center" wrapText="1"/>
    </xf>
    <xf numFmtId="3" fontId="79" fillId="89" borderId="14" xfId="185" applyNumberFormat="1" applyFont="1" applyFill="1" applyBorder="1" applyAlignment="1">
      <alignment horizontal="center" vertical="center" wrapText="1"/>
    </xf>
    <xf numFmtId="0" fontId="78" fillId="0" borderId="21" xfId="185" applyFont="1" applyBorder="1" applyAlignment="1">
      <alignment vertical="center" wrapText="1"/>
    </xf>
    <xf numFmtId="3" fontId="77" fillId="0" borderId="1" xfId="185" applyNumberFormat="1" applyFont="1" applyBorder="1" applyAlignment="1">
      <alignment horizontal="center" vertical="center" wrapText="1"/>
    </xf>
    <xf numFmtId="164" fontId="78" fillId="0" borderId="1" xfId="256" applyNumberFormat="1" applyFont="1" applyFill="1" applyBorder="1" applyAlignment="1">
      <alignment horizontal="center" vertical="center" wrapText="1"/>
    </xf>
    <xf numFmtId="3" fontId="78" fillId="0" borderId="14" xfId="185" applyNumberFormat="1" applyFont="1" applyBorder="1" applyAlignment="1">
      <alignment horizontal="center" vertical="center"/>
    </xf>
    <xf numFmtId="0" fontId="79" fillId="89" borderId="21" xfId="185" applyFont="1" applyFill="1" applyBorder="1" applyAlignment="1">
      <alignment vertical="center" wrapText="1"/>
    </xf>
    <xf numFmtId="0" fontId="78" fillId="0" borderId="22" xfId="185" applyFont="1" applyBorder="1" applyAlignment="1">
      <alignment vertical="center" wrapText="1"/>
    </xf>
    <xf numFmtId="0" fontId="78" fillId="0" borderId="23" xfId="185" applyFont="1" applyBorder="1" applyAlignment="1">
      <alignment vertical="center" wrapText="1"/>
    </xf>
    <xf numFmtId="0" fontId="79" fillId="91" borderId="21" xfId="185" applyFont="1" applyFill="1" applyBorder="1" applyAlignment="1">
      <alignment horizontal="left" vertical="center" wrapText="1"/>
    </xf>
    <xf numFmtId="3" fontId="79" fillId="91" borderId="1" xfId="185" applyNumberFormat="1" applyFont="1" applyFill="1" applyBorder="1" applyAlignment="1">
      <alignment horizontal="center" vertical="center" wrapText="1"/>
    </xf>
    <xf numFmtId="3" fontId="79" fillId="91" borderId="14" xfId="185" applyNumberFormat="1" applyFont="1" applyFill="1" applyBorder="1" applyAlignment="1">
      <alignment horizontal="center" vertical="center" wrapText="1"/>
    </xf>
    <xf numFmtId="0" fontId="78" fillId="0" borderId="23" xfId="185" applyFont="1" applyBorder="1" applyAlignment="1">
      <alignment wrapText="1"/>
    </xf>
    <xf numFmtId="3" fontId="78" fillId="0" borderId="24" xfId="185" applyNumberFormat="1" applyFont="1" applyBorder="1" applyAlignment="1">
      <alignment horizontal="center" vertical="center" wrapText="1"/>
    </xf>
    <xf numFmtId="0" fontId="79" fillId="91" borderId="21" xfId="185" applyFont="1" applyFill="1" applyBorder="1" applyAlignment="1">
      <alignment vertical="center" wrapText="1"/>
    </xf>
    <xf numFmtId="0" fontId="78" fillId="0" borderId="23" xfId="185" applyFont="1" applyBorder="1" applyAlignment="1">
      <alignment horizontal="left" vertical="center" wrapText="1"/>
    </xf>
    <xf numFmtId="0" fontId="79" fillId="89" borderId="22" xfId="185" applyFont="1" applyFill="1" applyBorder="1" applyAlignment="1">
      <alignment vertical="center" wrapText="1"/>
    </xf>
    <xf numFmtId="0" fontId="78" fillId="0" borderId="1" xfId="185" applyFont="1" applyBorder="1" applyAlignment="1">
      <alignment wrapText="1"/>
    </xf>
    <xf numFmtId="0" fontId="79" fillId="89" borderId="37" xfId="185" applyFont="1" applyFill="1" applyBorder="1" applyAlignment="1">
      <alignment horizontal="left" vertical="center" wrapText="1"/>
    </xf>
    <xf numFmtId="3" fontId="79" fillId="89" borderId="38" xfId="147" applyNumberFormat="1" applyFont="1" applyFill="1" applyBorder="1" applyAlignment="1">
      <alignment horizontal="center" vertical="center" wrapText="1"/>
    </xf>
    <xf numFmtId="3" fontId="78" fillId="0" borderId="0" xfId="185" applyNumberFormat="1" applyFont="1"/>
    <xf numFmtId="0" fontId="78" fillId="0" borderId="0" xfId="256" applyNumberFormat="1" applyFont="1"/>
    <xf numFmtId="9" fontId="78" fillId="0" borderId="0" xfId="256" applyFont="1"/>
    <xf numFmtId="164" fontId="78" fillId="0" borderId="0" xfId="256" applyNumberFormat="1" applyFont="1"/>
    <xf numFmtId="164" fontId="78" fillId="0" borderId="0" xfId="256" applyNumberFormat="1" applyFont="1" applyFill="1"/>
    <xf numFmtId="0" fontId="84" fillId="0" borderId="0" xfId="185" applyFont="1"/>
    <xf numFmtId="0" fontId="86" fillId="0" borderId="0" xfId="185" applyFont="1"/>
    <xf numFmtId="0" fontId="79" fillId="90" borderId="13" xfId="185" applyFont="1" applyFill="1" applyBorder="1" applyAlignment="1">
      <alignment wrapText="1"/>
    </xf>
    <xf numFmtId="3" fontId="79" fillId="90" borderId="13" xfId="185" applyNumberFormat="1" applyFont="1" applyFill="1" applyBorder="1" applyAlignment="1">
      <alignment horizontal="center" vertical="center"/>
    </xf>
    <xf numFmtId="164" fontId="79" fillId="90" borderId="13" xfId="185" applyNumberFormat="1" applyFont="1" applyFill="1" applyBorder="1" applyAlignment="1">
      <alignment horizontal="center" vertical="center"/>
    </xf>
    <xf numFmtId="3" fontId="84" fillId="90" borderId="14" xfId="185" applyNumberFormat="1" applyFont="1" applyFill="1" applyBorder="1" applyAlignment="1">
      <alignment horizontal="center" vertical="center"/>
    </xf>
    <xf numFmtId="164" fontId="79" fillId="0" borderId="0" xfId="185" applyNumberFormat="1" applyFont="1"/>
    <xf numFmtId="0" fontId="79" fillId="0" borderId="0" xfId="185" applyFont="1"/>
    <xf numFmtId="3" fontId="78" fillId="0" borderId="1" xfId="185" applyNumberFormat="1" applyFont="1" applyBorder="1" applyAlignment="1">
      <alignment horizontal="center" vertical="center"/>
    </xf>
    <xf numFmtId="164" fontId="78" fillId="0" borderId="1" xfId="185" applyNumberFormat="1" applyFont="1" applyBorder="1" applyAlignment="1">
      <alignment horizontal="center" vertical="center"/>
    </xf>
    <xf numFmtId="3" fontId="77" fillId="0" borderId="1" xfId="185" applyNumberFormat="1" applyFont="1" applyBorder="1" applyAlignment="1">
      <alignment horizontal="center" vertical="center"/>
    </xf>
    <xf numFmtId="0" fontId="78" fillId="0" borderId="20" xfId="185" applyFont="1" applyBorder="1" applyAlignment="1">
      <alignment wrapText="1"/>
    </xf>
    <xf numFmtId="3" fontId="78" fillId="0" borderId="20" xfId="185" applyNumberFormat="1" applyFont="1" applyBorder="1" applyAlignment="1">
      <alignment horizontal="center" vertical="center"/>
    </xf>
    <xf numFmtId="164" fontId="78" fillId="0" borderId="20" xfId="185" applyNumberFormat="1" applyFont="1" applyBorder="1" applyAlignment="1">
      <alignment horizontal="center" vertical="center"/>
    </xf>
    <xf numFmtId="3" fontId="78" fillId="0" borderId="30" xfId="185" applyNumberFormat="1" applyFont="1" applyBorder="1" applyAlignment="1">
      <alignment horizontal="center" vertical="center"/>
    </xf>
    <xf numFmtId="43" fontId="79" fillId="0" borderId="0" xfId="147" applyFont="1"/>
    <xf numFmtId="43" fontId="79" fillId="0" borderId="0" xfId="147" applyFont="1" applyFill="1"/>
    <xf numFmtId="167" fontId="79" fillId="0" borderId="0" xfId="185" applyNumberFormat="1" applyFont="1"/>
    <xf numFmtId="3" fontId="78" fillId="0" borderId="25" xfId="185" applyNumberFormat="1" applyFont="1" applyBorder="1" applyAlignment="1">
      <alignment horizontal="center" vertical="center"/>
    </xf>
    <xf numFmtId="167" fontId="79" fillId="0" borderId="0" xfId="147" applyNumberFormat="1" applyFont="1"/>
    <xf numFmtId="167" fontId="79" fillId="0" borderId="0" xfId="147" applyNumberFormat="1" applyFont="1" applyFill="1"/>
    <xf numFmtId="164" fontId="79" fillId="0" borderId="0" xfId="256" applyNumberFormat="1" applyFont="1" applyFill="1"/>
    <xf numFmtId="164" fontId="79" fillId="0" borderId="0" xfId="256" applyNumberFormat="1" applyFont="1"/>
    <xf numFmtId="3" fontId="79" fillId="0" borderId="0" xfId="185" applyNumberFormat="1" applyFont="1"/>
    <xf numFmtId="0" fontId="77" fillId="0" borderId="21" xfId="185" applyFont="1" applyBorder="1" applyAlignment="1">
      <alignment wrapText="1"/>
    </xf>
    <xf numFmtId="3" fontId="77" fillId="0" borderId="14" xfId="185" applyNumberFormat="1" applyFont="1" applyBorder="1" applyAlignment="1">
      <alignment horizontal="center" vertical="center"/>
    </xf>
    <xf numFmtId="0" fontId="77" fillId="0" borderId="21" xfId="185" applyFont="1" applyBorder="1" applyAlignment="1">
      <alignment horizontal="right" wrapText="1"/>
    </xf>
    <xf numFmtId="3" fontId="77" fillId="0" borderId="14" xfId="185" applyNumberFormat="1" applyFont="1" applyBorder="1" applyAlignment="1">
      <alignment vertical="center"/>
    </xf>
    <xf numFmtId="164" fontId="79" fillId="0" borderId="0" xfId="256" applyNumberFormat="1" applyFont="1" applyFill="1" applyBorder="1" applyAlignment="1">
      <alignment horizontal="center" vertical="center" wrapText="1"/>
    </xf>
    <xf numFmtId="3" fontId="79" fillId="0" borderId="0" xfId="185" applyNumberFormat="1" applyFont="1" applyAlignment="1">
      <alignment horizontal="center" vertical="center" wrapText="1"/>
    </xf>
    <xf numFmtId="167" fontId="79" fillId="89" borderId="1" xfId="147" applyNumberFormat="1" applyFont="1" applyFill="1" applyBorder="1" applyAlignment="1">
      <alignment horizontal="center" vertical="center" wrapText="1"/>
    </xf>
    <xf numFmtId="167" fontId="79" fillId="89" borderId="44" xfId="147" applyNumberFormat="1" applyFont="1" applyFill="1" applyBorder="1" applyAlignment="1">
      <alignment horizontal="center" vertical="center" wrapText="1"/>
    </xf>
    <xf numFmtId="49" fontId="79" fillId="89" borderId="1" xfId="147" applyNumberFormat="1" applyFont="1" applyFill="1" applyBorder="1" applyAlignment="1">
      <alignment horizontal="center" vertical="center" wrapText="1"/>
    </xf>
    <xf numFmtId="49" fontId="79" fillId="89" borderId="14" xfId="147" applyNumberFormat="1" applyFont="1" applyFill="1" applyBorder="1" applyAlignment="1">
      <alignment horizontal="center" vertical="center" wrapText="1"/>
    </xf>
    <xf numFmtId="0" fontId="78" fillId="0" borderId="19" xfId="185" applyFont="1" applyBorder="1"/>
    <xf numFmtId="3" fontId="77" fillId="0" borderId="13" xfId="185" applyNumberFormat="1" applyFont="1" applyBorder="1" applyAlignment="1">
      <alignment horizontal="center" vertical="center"/>
    </xf>
    <xf numFmtId="3" fontId="78" fillId="0" borderId="18" xfId="185" applyNumberFormat="1" applyFont="1" applyBorder="1" applyAlignment="1">
      <alignment horizontal="center" vertical="center"/>
    </xf>
    <xf numFmtId="0" fontId="78" fillId="0" borderId="17" xfId="185" applyFont="1" applyBorder="1"/>
    <xf numFmtId="0" fontId="79" fillId="0" borderId="17" xfId="185" applyFont="1" applyBorder="1"/>
    <xf numFmtId="3" fontId="79" fillId="0" borderId="1" xfId="185" applyNumberFormat="1" applyFont="1" applyBorder="1" applyAlignment="1">
      <alignment horizontal="center" vertical="center"/>
    </xf>
    <xf numFmtId="3" fontId="79" fillId="0" borderId="18" xfId="185" applyNumberFormat="1" applyFont="1" applyBorder="1" applyAlignment="1">
      <alignment horizontal="center" vertical="center"/>
    </xf>
    <xf numFmtId="0" fontId="86" fillId="0" borderId="0" xfId="185" applyFont="1" applyAlignment="1">
      <alignment horizontal="left" wrapText="1"/>
    </xf>
    <xf numFmtId="0" fontId="89" fillId="0" borderId="0" xfId="185" applyFont="1" applyAlignment="1">
      <alignment wrapText="1"/>
    </xf>
    <xf numFmtId="0" fontId="78" fillId="0" borderId="1" xfId="185" applyFont="1" applyBorder="1"/>
    <xf numFmtId="0" fontId="79" fillId="89" borderId="24" xfId="185" applyFont="1" applyFill="1" applyBorder="1" applyAlignment="1">
      <alignment horizontal="center" vertical="center" wrapText="1"/>
    </xf>
    <xf numFmtId="3" fontId="78" fillId="0" borderId="24" xfId="185" applyNumberFormat="1" applyFont="1" applyBorder="1" applyAlignment="1">
      <alignment horizontal="center" vertical="center"/>
    </xf>
    <xf numFmtId="0" fontId="79" fillId="91" borderId="45" xfId="185" applyFont="1" applyFill="1" applyBorder="1" applyAlignment="1">
      <alignment vertical="center" wrapText="1"/>
    </xf>
    <xf numFmtId="3" fontId="79" fillId="91" borderId="13" xfId="185" applyNumberFormat="1" applyFont="1" applyFill="1" applyBorder="1" applyAlignment="1">
      <alignment horizontal="center" vertical="center" wrapText="1"/>
    </xf>
    <xf numFmtId="0" fontId="79" fillId="91" borderId="45" xfId="185" applyFont="1" applyFill="1" applyBorder="1" applyAlignment="1">
      <alignment horizontal="left" vertical="center" wrapText="1"/>
    </xf>
    <xf numFmtId="164" fontId="79" fillId="89" borderId="20" xfId="256" applyNumberFormat="1" applyFont="1" applyFill="1" applyBorder="1" applyAlignment="1">
      <alignment horizontal="right" vertical="center"/>
    </xf>
    <xf numFmtId="4" fontId="53" fillId="0" borderId="0" xfId="185" applyNumberFormat="1"/>
    <xf numFmtId="4" fontId="72" fillId="0" borderId="0" xfId="185" applyNumberFormat="1" applyFont="1"/>
    <xf numFmtId="0" fontId="78" fillId="0" borderId="1" xfId="185" applyFont="1" applyBorder="1" applyAlignment="1">
      <alignment horizontal="left" vertical="center"/>
    </xf>
    <xf numFmtId="0" fontId="91" fillId="0" borderId="1" xfId="185" applyFont="1" applyBorder="1"/>
    <xf numFmtId="3" fontId="91" fillId="0" borderId="1" xfId="185" applyNumberFormat="1" applyFont="1" applyBorder="1" applyAlignment="1">
      <alignment horizontal="center" vertical="center"/>
    </xf>
    <xf numFmtId="3" fontId="79" fillId="89" borderId="38" xfId="147" applyNumberFormat="1" applyFont="1" applyFill="1" applyBorder="1" applyAlignment="1">
      <alignment horizontal="left" vertical="center" wrapText="1"/>
    </xf>
    <xf numFmtId="3" fontId="79" fillId="89" borderId="1" xfId="147" applyNumberFormat="1" applyFont="1" applyFill="1" applyBorder="1" applyAlignment="1">
      <alignment horizontal="center" vertical="center" wrapText="1"/>
    </xf>
    <xf numFmtId="3" fontId="86" fillId="0" borderId="0" xfId="185" applyNumberFormat="1" applyFont="1" applyAlignment="1">
      <alignment horizontal="left" wrapText="1"/>
    </xf>
    <xf numFmtId="0" fontId="78" fillId="0" borderId="0" xfId="351" applyFont="1"/>
    <xf numFmtId="3" fontId="81" fillId="0" borderId="0" xfId="351" applyNumberFormat="1" applyFont="1" applyAlignment="1">
      <alignment wrapText="1"/>
    </xf>
    <xf numFmtId="0" fontId="82" fillId="0" borderId="0" xfId="351" applyFont="1" applyAlignment="1">
      <alignment horizontal="right"/>
    </xf>
    <xf numFmtId="0" fontId="79" fillId="89" borderId="39" xfId="351" applyFont="1" applyFill="1" applyBorder="1" applyAlignment="1">
      <alignment horizontal="center" vertical="center" wrapText="1"/>
    </xf>
    <xf numFmtId="0" fontId="79" fillId="89" borderId="40" xfId="351" applyFont="1" applyFill="1" applyBorder="1" applyAlignment="1">
      <alignment horizontal="center" vertical="center" wrapText="1"/>
    </xf>
    <xf numFmtId="0" fontId="79" fillId="89" borderId="41" xfId="351" applyFont="1" applyFill="1" applyBorder="1" applyAlignment="1">
      <alignment horizontal="center" vertical="center" wrapText="1"/>
    </xf>
    <xf numFmtId="0" fontId="83" fillId="89" borderId="21" xfId="351" applyFont="1" applyFill="1" applyBorder="1" applyAlignment="1">
      <alignment horizontal="center" vertical="center"/>
    </xf>
    <xf numFmtId="3" fontId="83" fillId="89" borderId="1" xfId="351" applyNumberFormat="1" applyFont="1" applyFill="1" applyBorder="1" applyAlignment="1">
      <alignment horizontal="center" vertical="center"/>
    </xf>
    <xf numFmtId="0" fontId="79" fillId="89" borderId="1" xfId="351" applyFont="1" applyFill="1" applyBorder="1" applyAlignment="1">
      <alignment horizontal="center" vertical="center" wrapText="1"/>
    </xf>
    <xf numFmtId="0" fontId="79" fillId="89" borderId="42" xfId="351" applyFont="1" applyFill="1" applyBorder="1" applyAlignment="1">
      <alignment horizontal="center" vertical="center" wrapText="1"/>
    </xf>
    <xf numFmtId="0" fontId="83" fillId="89" borderId="1" xfId="351" applyFont="1" applyFill="1" applyBorder="1" applyAlignment="1">
      <alignment horizontal="center" vertical="center" wrapText="1"/>
    </xf>
    <xf numFmtId="0" fontId="83" fillId="89" borderId="42" xfId="351" applyFont="1" applyFill="1" applyBorder="1" applyAlignment="1">
      <alignment horizontal="center" vertical="center" wrapText="1"/>
    </xf>
    <xf numFmtId="0" fontId="79" fillId="89" borderId="22" xfId="351" applyFont="1" applyFill="1" applyBorder="1" applyAlignment="1">
      <alignment horizontal="right" vertical="center"/>
    </xf>
    <xf numFmtId="3" fontId="79" fillId="89" borderId="20" xfId="351" applyNumberFormat="1" applyFont="1" applyFill="1" applyBorder="1" applyAlignment="1">
      <alignment horizontal="right" vertical="center"/>
    </xf>
    <xf numFmtId="3" fontId="79" fillId="89" borderId="48" xfId="351" applyNumberFormat="1" applyFont="1" applyFill="1" applyBorder="1" applyAlignment="1">
      <alignment horizontal="right" vertical="center"/>
    </xf>
    <xf numFmtId="3" fontId="78" fillId="0" borderId="0" xfId="351" applyNumberFormat="1" applyFont="1"/>
    <xf numFmtId="164" fontId="78" fillId="0" borderId="0" xfId="351" applyNumberFormat="1" applyFont="1"/>
    <xf numFmtId="3" fontId="79" fillId="91" borderId="21" xfId="185" applyNumberFormat="1" applyFont="1" applyFill="1" applyBorder="1" applyAlignment="1">
      <alignment vertical="center" wrapText="1"/>
    </xf>
    <xf numFmtId="1" fontId="79" fillId="91" borderId="21" xfId="185" applyNumberFormat="1" applyFont="1" applyFill="1" applyBorder="1" applyAlignment="1">
      <alignment horizontal="left" vertical="center" wrapText="1"/>
    </xf>
    <xf numFmtId="10" fontId="78" fillId="0" borderId="1" xfId="256" applyNumberFormat="1" applyFont="1" applyFill="1" applyBorder="1" applyAlignment="1">
      <alignment horizontal="center" vertical="center" wrapText="1"/>
    </xf>
    <xf numFmtId="10" fontId="79" fillId="89" borderId="1" xfId="256" applyNumberFormat="1" applyFont="1" applyFill="1" applyBorder="1" applyAlignment="1">
      <alignment horizontal="center" vertical="center" wrapText="1"/>
    </xf>
    <xf numFmtId="10" fontId="78" fillId="0" borderId="24" xfId="256" applyNumberFormat="1" applyFont="1" applyFill="1" applyBorder="1" applyAlignment="1">
      <alignment horizontal="center" vertical="center" wrapText="1"/>
    </xf>
    <xf numFmtId="10" fontId="79" fillId="91" borderId="1" xfId="256" applyNumberFormat="1" applyFont="1" applyFill="1" applyBorder="1" applyAlignment="1">
      <alignment horizontal="center" vertical="center" wrapText="1"/>
    </xf>
    <xf numFmtId="10" fontId="77" fillId="0" borderId="1" xfId="256" applyNumberFormat="1" applyFont="1" applyFill="1" applyBorder="1" applyAlignment="1">
      <alignment horizontal="center" vertical="center" wrapText="1"/>
    </xf>
    <xf numFmtId="10" fontId="78" fillId="0" borderId="1" xfId="259" applyNumberFormat="1" applyFont="1" applyFill="1" applyBorder="1" applyAlignment="1">
      <alignment horizontal="center" vertical="center"/>
    </xf>
    <xf numFmtId="10" fontId="79" fillId="0" borderId="1" xfId="259" applyNumberFormat="1" applyFont="1" applyFill="1" applyBorder="1" applyAlignment="1">
      <alignment horizontal="center" vertical="center"/>
    </xf>
    <xf numFmtId="10" fontId="79" fillId="89" borderId="38" xfId="256" applyNumberFormat="1" applyFont="1" applyFill="1" applyBorder="1" applyAlignment="1">
      <alignment horizontal="center" vertical="center" wrapText="1"/>
    </xf>
    <xf numFmtId="10" fontId="79" fillId="91" borderId="13" xfId="256" applyNumberFormat="1" applyFont="1" applyFill="1" applyBorder="1" applyAlignment="1">
      <alignment horizontal="center" vertical="center" wrapText="1"/>
    </xf>
    <xf numFmtId="10" fontId="91" fillId="0" borderId="1" xfId="256" applyNumberFormat="1" applyFont="1" applyFill="1" applyBorder="1" applyAlignment="1">
      <alignment horizontal="center" vertical="center" wrapText="1"/>
    </xf>
    <xf numFmtId="0" fontId="93" fillId="0" borderId="0" xfId="351" applyFont="1"/>
    <xf numFmtId="0" fontId="85" fillId="0" borderId="0" xfId="351" applyFont="1" applyAlignment="1">
      <alignment wrapText="1"/>
    </xf>
    <xf numFmtId="0" fontId="85" fillId="0" borderId="0" xfId="351" applyFont="1"/>
    <xf numFmtId="0" fontId="94" fillId="92" borderId="0" xfId="351" applyFont="1" applyFill="1"/>
    <xf numFmtId="0" fontId="93" fillId="92" borderId="0" xfId="351" applyFont="1" applyFill="1"/>
    <xf numFmtId="10" fontId="0" fillId="0" borderId="0" xfId="256" applyNumberFormat="1" applyFont="1"/>
    <xf numFmtId="3" fontId="7" fillId="0" borderId="49" xfId="0" applyNumberFormat="1" applyFont="1" applyBorder="1" applyAlignment="1">
      <alignment wrapText="1"/>
    </xf>
    <xf numFmtId="0" fontId="78" fillId="0" borderId="0" xfId="256" applyNumberFormat="1" applyFont="1" applyBorder="1"/>
    <xf numFmtId="0" fontId="78" fillId="0" borderId="0" xfId="256" applyNumberFormat="1" applyFont="1" applyFill="1"/>
    <xf numFmtId="0" fontId="95" fillId="0" borderId="0" xfId="351" applyFont="1"/>
    <xf numFmtId="9" fontId="0" fillId="0" borderId="0" xfId="256" applyFont="1"/>
    <xf numFmtId="0" fontId="79" fillId="93" borderId="21" xfId="185" applyFont="1" applyFill="1" applyBorder="1" applyAlignment="1">
      <alignment horizontal="left" vertical="center" wrapText="1"/>
    </xf>
    <xf numFmtId="3" fontId="79" fillId="93" borderId="1" xfId="185" applyNumberFormat="1" applyFont="1" applyFill="1" applyBorder="1" applyAlignment="1">
      <alignment horizontal="center" vertical="center" wrapText="1"/>
    </xf>
    <xf numFmtId="10" fontId="79" fillId="93" borderId="1" xfId="256" applyNumberFormat="1" applyFont="1" applyFill="1" applyBorder="1" applyAlignment="1">
      <alignment horizontal="center" vertical="center" wrapText="1"/>
    </xf>
    <xf numFmtId="3" fontId="79" fillId="93" borderId="14" xfId="185" applyNumberFormat="1" applyFont="1" applyFill="1" applyBorder="1" applyAlignment="1">
      <alignment horizontal="center" vertical="center" wrapText="1"/>
    </xf>
    <xf numFmtId="0" fontId="79" fillId="93" borderId="22" xfId="185" applyFont="1" applyFill="1" applyBorder="1" applyAlignment="1">
      <alignment vertical="center" wrapText="1"/>
    </xf>
    <xf numFmtId="0" fontId="79" fillId="94" borderId="23" xfId="185" applyFont="1" applyFill="1" applyBorder="1" applyAlignment="1">
      <alignment wrapText="1"/>
    </xf>
    <xf numFmtId="4" fontId="83" fillId="94" borderId="23" xfId="185" applyNumberFormat="1" applyFont="1" applyFill="1" applyBorder="1" applyAlignment="1">
      <alignment horizontal="center" vertical="center" wrapText="1"/>
    </xf>
    <xf numFmtId="43" fontId="83" fillId="94" borderId="23" xfId="147" applyFont="1" applyFill="1" applyBorder="1" applyAlignment="1">
      <alignment horizontal="center" vertical="center" wrapText="1"/>
    </xf>
    <xf numFmtId="10" fontId="79" fillId="94" borderId="24" xfId="256" applyNumberFormat="1" applyFont="1" applyFill="1" applyBorder="1" applyAlignment="1">
      <alignment horizontal="center" vertical="center" wrapText="1"/>
    </xf>
    <xf numFmtId="3" fontId="79" fillId="94" borderId="25" xfId="185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wrapText="1"/>
    </xf>
    <xf numFmtId="3" fontId="7" fillId="96" borderId="49" xfId="0" applyNumberFormat="1" applyFont="1" applyFill="1" applyBorder="1" applyAlignment="1">
      <alignment wrapText="1"/>
    </xf>
    <xf numFmtId="3" fontId="77" fillId="96" borderId="1" xfId="185" applyNumberFormat="1" applyFont="1" applyFill="1" applyBorder="1" applyAlignment="1">
      <alignment horizontal="center" vertical="center" wrapText="1"/>
    </xf>
    <xf numFmtId="3" fontId="92" fillId="96" borderId="49" xfId="0" applyNumberFormat="1" applyFont="1" applyFill="1" applyBorder="1" applyAlignment="1">
      <alignment horizontal="center" vertical="center" wrapText="1"/>
    </xf>
    <xf numFmtId="3" fontId="92" fillId="96" borderId="49" xfId="0" applyNumberFormat="1" applyFont="1" applyFill="1" applyBorder="1" applyAlignment="1">
      <alignment horizontal="center" wrapText="1"/>
    </xf>
    <xf numFmtId="3" fontId="77" fillId="96" borderId="20" xfId="185" applyNumberFormat="1" applyFont="1" applyFill="1" applyBorder="1" applyAlignment="1">
      <alignment horizontal="center" vertical="center" wrapText="1"/>
    </xf>
    <xf numFmtId="3" fontId="7" fillId="97" borderId="49" xfId="0" applyNumberFormat="1" applyFont="1" applyFill="1" applyBorder="1" applyAlignment="1">
      <alignment wrapText="1"/>
    </xf>
    <xf numFmtId="168" fontId="103" fillId="0" borderId="53" xfId="185" applyNumberFormat="1" applyFont="1" applyBorder="1" applyAlignment="1">
      <alignment horizontal="center" vertical="center" wrapText="1"/>
    </xf>
    <xf numFmtId="3" fontId="79" fillId="89" borderId="54" xfId="147" applyNumberFormat="1" applyFont="1" applyFill="1" applyBorder="1" applyAlignment="1">
      <alignment horizontal="left" vertical="center" wrapText="1"/>
    </xf>
    <xf numFmtId="3" fontId="79" fillId="89" borderId="54" xfId="147" applyNumberFormat="1" applyFont="1" applyFill="1" applyBorder="1" applyAlignment="1">
      <alignment horizontal="center" vertical="center" wrapText="1"/>
    </xf>
    <xf numFmtId="10" fontId="79" fillId="89" borderId="54" xfId="256" applyNumberFormat="1" applyFont="1" applyFill="1" applyBorder="1" applyAlignment="1">
      <alignment horizontal="center" vertical="center" wrapText="1"/>
    </xf>
    <xf numFmtId="0" fontId="78" fillId="0" borderId="29" xfId="185" applyFont="1" applyBorder="1" applyAlignment="1">
      <alignment vertical="center" wrapText="1"/>
    </xf>
    <xf numFmtId="3" fontId="77" fillId="0" borderId="15" xfId="185" applyNumberFormat="1" applyFont="1" applyBorder="1" applyAlignment="1">
      <alignment horizontal="center" vertical="center" wrapText="1"/>
    </xf>
    <xf numFmtId="0" fontId="77" fillId="0" borderId="0" xfId="351" applyFont="1" applyAlignment="1">
      <alignment horizontal="center" vertical="center"/>
    </xf>
    <xf numFmtId="0" fontId="75" fillId="0" borderId="0" xfId="351" applyFont="1" applyAlignment="1">
      <alignment horizontal="center" vertical="center" wrapText="1"/>
    </xf>
    <xf numFmtId="3" fontId="7" fillId="98" borderId="49" xfId="0" applyNumberFormat="1" applyFont="1" applyFill="1" applyBorder="1" applyAlignment="1">
      <alignment wrapText="1"/>
    </xf>
    <xf numFmtId="0" fontId="79" fillId="0" borderId="16" xfId="185" applyFont="1" applyBorder="1"/>
    <xf numFmtId="3" fontId="79" fillId="0" borderId="16" xfId="185" applyNumberFormat="1" applyFont="1" applyBorder="1" applyAlignment="1">
      <alignment horizontal="center" vertical="center"/>
    </xf>
    <xf numFmtId="10" fontId="79" fillId="0" borderId="16" xfId="259" applyNumberFormat="1" applyFont="1" applyFill="1" applyBorder="1" applyAlignment="1">
      <alignment horizontal="center" vertical="center"/>
    </xf>
    <xf numFmtId="3" fontId="79" fillId="0" borderId="15" xfId="185" applyNumberFormat="1" applyFont="1" applyBorder="1" applyAlignment="1">
      <alignment horizontal="center" vertical="center"/>
    </xf>
    <xf numFmtId="0" fontId="78" fillId="0" borderId="55" xfId="185" applyFont="1" applyBorder="1" applyAlignment="1">
      <alignment vertical="center" wrapText="1"/>
    </xf>
    <xf numFmtId="3" fontId="77" fillId="0" borderId="53" xfId="185" applyNumberFormat="1" applyFont="1" applyBorder="1" applyAlignment="1">
      <alignment horizontal="center" vertical="center" wrapText="1"/>
    </xf>
    <xf numFmtId="167" fontId="7" fillId="98" borderId="49" xfId="148" applyNumberFormat="1" applyFont="1" applyFill="1" applyBorder="1" applyAlignment="1">
      <alignment wrapText="1"/>
    </xf>
    <xf numFmtId="3" fontId="7" fillId="99" borderId="49" xfId="0" applyNumberFormat="1" applyFont="1" applyFill="1" applyBorder="1" applyAlignment="1">
      <alignment wrapText="1"/>
    </xf>
    <xf numFmtId="167" fontId="7" fillId="99" borderId="49" xfId="147" applyNumberFormat="1" applyFont="1" applyFill="1" applyBorder="1" applyAlignment="1">
      <alignment wrapText="1"/>
    </xf>
    <xf numFmtId="0" fontId="77" fillId="0" borderId="39" xfId="351" applyFont="1" applyBorder="1" applyAlignment="1">
      <alignment vertical="top" wrapText="1"/>
    </xf>
    <xf numFmtId="3" fontId="77" fillId="0" borderId="40" xfId="351" applyNumberFormat="1" applyFont="1" applyBorder="1" applyAlignment="1">
      <alignment horizontal="right" vertical="center"/>
    </xf>
    <xf numFmtId="164" fontId="77" fillId="0" borderId="40" xfId="351" applyNumberFormat="1" applyFont="1" applyBorder="1" applyAlignment="1">
      <alignment horizontal="right" vertical="center" wrapText="1"/>
    </xf>
    <xf numFmtId="3" fontId="77" fillId="0" borderId="41" xfId="351" applyNumberFormat="1" applyFont="1" applyBorder="1" applyAlignment="1">
      <alignment horizontal="right" vertical="center" wrapText="1"/>
    </xf>
    <xf numFmtId="0" fontId="77" fillId="0" borderId="21" xfId="351" applyFont="1" applyBorder="1" applyAlignment="1">
      <alignment vertical="top" wrapText="1"/>
    </xf>
    <xf numFmtId="3" fontId="77" fillId="0" borderId="1" xfId="351" applyNumberFormat="1" applyFont="1" applyBorder="1" applyAlignment="1">
      <alignment horizontal="right" vertical="center"/>
    </xf>
    <xf numFmtId="164" fontId="77" fillId="0" borderId="1" xfId="351" applyNumberFormat="1" applyFont="1" applyBorder="1" applyAlignment="1">
      <alignment horizontal="right" vertical="center" wrapText="1"/>
    </xf>
    <xf numFmtId="3" fontId="77" fillId="0" borderId="42" xfId="351" applyNumberFormat="1" applyFont="1" applyBorder="1" applyAlignment="1">
      <alignment horizontal="right" vertical="center" wrapText="1"/>
    </xf>
    <xf numFmtId="0" fontId="77" fillId="0" borderId="21" xfId="351" applyFont="1" applyBorder="1" applyAlignment="1">
      <alignment vertical="top"/>
    </xf>
    <xf numFmtId="0" fontId="77" fillId="0" borderId="21" xfId="351" applyFont="1" applyBorder="1"/>
    <xf numFmtId="0" fontId="77" fillId="0" borderId="23" xfId="351" applyFont="1" applyBorder="1"/>
    <xf numFmtId="3" fontId="77" fillId="0" borderId="24" xfId="351" applyNumberFormat="1" applyFont="1" applyBorder="1" applyAlignment="1">
      <alignment horizontal="right" vertical="center"/>
    </xf>
    <xf numFmtId="164" fontId="77" fillId="0" borderId="24" xfId="351" applyNumberFormat="1" applyFont="1" applyBorder="1" applyAlignment="1">
      <alignment horizontal="right" vertical="center" wrapText="1"/>
    </xf>
    <xf numFmtId="3" fontId="77" fillId="0" borderId="43" xfId="351" applyNumberFormat="1" applyFont="1" applyBorder="1" applyAlignment="1">
      <alignment horizontal="right" vertical="center" wrapText="1"/>
    </xf>
    <xf numFmtId="10" fontId="78" fillId="0" borderId="0" xfId="256" applyNumberFormat="1" applyFont="1"/>
    <xf numFmtId="4" fontId="78" fillId="0" borderId="0" xfId="256" applyNumberFormat="1" applyFont="1"/>
    <xf numFmtId="167" fontId="7" fillId="98" borderId="49" xfId="147" applyNumberFormat="1" applyFont="1" applyFill="1" applyBorder="1" applyAlignment="1">
      <alignment wrapText="1"/>
    </xf>
    <xf numFmtId="0" fontId="53" fillId="97" borderId="0" xfId="185" applyFill="1"/>
    <xf numFmtId="0" fontId="0" fillId="97" borderId="0" xfId="0" applyFill="1"/>
    <xf numFmtId="3" fontId="0" fillId="97" borderId="0" xfId="0" applyNumberFormat="1" applyFill="1"/>
    <xf numFmtId="0" fontId="73" fillId="97" borderId="0" xfId="185" applyFont="1" applyFill="1"/>
    <xf numFmtId="0" fontId="74" fillId="97" borderId="0" xfId="185" applyFont="1" applyFill="1"/>
    <xf numFmtId="0" fontId="72" fillId="97" borderId="0" xfId="185" applyFont="1" applyFill="1"/>
    <xf numFmtId="167" fontId="72" fillId="97" borderId="0" xfId="185" applyNumberFormat="1" applyFont="1" applyFill="1"/>
    <xf numFmtId="43" fontId="72" fillId="97" borderId="0" xfId="147" applyFont="1" applyFill="1"/>
    <xf numFmtId="167" fontId="72" fillId="97" borderId="0" xfId="147" applyNumberFormat="1" applyFont="1" applyFill="1"/>
    <xf numFmtId="4" fontId="53" fillId="97" borderId="0" xfId="185" applyNumberFormat="1" applyFill="1"/>
    <xf numFmtId="4" fontId="72" fillId="97" borderId="0" xfId="185" applyNumberFormat="1" applyFont="1" applyFill="1"/>
    <xf numFmtId="164" fontId="72" fillId="97" borderId="0" xfId="256" applyNumberFormat="1" applyFont="1" applyFill="1"/>
    <xf numFmtId="3" fontId="72" fillId="97" borderId="0" xfId="185" applyNumberFormat="1" applyFont="1" applyFill="1"/>
    <xf numFmtId="3" fontId="78" fillId="0" borderId="13" xfId="185" applyNumberFormat="1" applyFont="1" applyBorder="1" applyAlignment="1">
      <alignment horizontal="center" vertical="center"/>
    </xf>
    <xf numFmtId="10" fontId="78" fillId="0" borderId="13" xfId="256" applyNumberFormat="1" applyFont="1" applyFill="1" applyBorder="1" applyAlignment="1">
      <alignment horizontal="center" vertical="center" wrapText="1"/>
    </xf>
    <xf numFmtId="0" fontId="77" fillId="0" borderId="1" xfId="185" applyFont="1" applyBorder="1" applyAlignment="1">
      <alignment horizontal="left" wrapText="1"/>
    </xf>
    <xf numFmtId="0" fontId="80" fillId="91" borderId="26" xfId="185" applyFont="1" applyFill="1" applyBorder="1" applyAlignment="1">
      <alignment horizontal="center" vertical="center" wrapText="1"/>
    </xf>
    <xf numFmtId="0" fontId="80" fillId="91" borderId="27" xfId="185" applyFont="1" applyFill="1" applyBorder="1" applyAlignment="1">
      <alignment horizontal="center" vertical="center" wrapText="1"/>
    </xf>
    <xf numFmtId="0" fontId="80" fillId="91" borderId="46" xfId="185" applyFont="1" applyFill="1" applyBorder="1" applyAlignment="1">
      <alignment horizontal="center" vertical="center" wrapText="1"/>
    </xf>
    <xf numFmtId="0" fontId="102" fillId="0" borderId="0" xfId="185" applyFont="1" applyAlignment="1">
      <alignment horizontal="center" vertical="center" wrapText="1"/>
    </xf>
    <xf numFmtId="0" fontId="87" fillId="0" borderId="15" xfId="185" applyFont="1" applyBorder="1" applyAlignment="1">
      <alignment horizontal="center" vertical="center" wrapText="1"/>
    </xf>
    <xf numFmtId="0" fontId="87" fillId="0" borderId="47" xfId="185" applyFont="1" applyBorder="1" applyAlignment="1">
      <alignment horizontal="center" vertical="center" wrapText="1"/>
    </xf>
    <xf numFmtId="0" fontId="103" fillId="0" borderId="1" xfId="185" applyFont="1" applyBorder="1" applyAlignment="1">
      <alignment horizontal="center" vertical="center" wrapText="1"/>
    </xf>
    <xf numFmtId="0" fontId="80" fillId="89" borderId="26" xfId="185" applyFont="1" applyFill="1" applyBorder="1" applyAlignment="1">
      <alignment horizontal="center" vertical="center" wrapText="1"/>
    </xf>
    <xf numFmtId="0" fontId="80" fillId="89" borderId="27" xfId="185" applyFont="1" applyFill="1" applyBorder="1" applyAlignment="1">
      <alignment horizontal="center" vertical="center" wrapText="1"/>
    </xf>
    <xf numFmtId="0" fontId="80" fillId="89" borderId="46" xfId="185" applyFont="1" applyFill="1" applyBorder="1" applyAlignment="1">
      <alignment horizontal="center" vertical="center" wrapText="1"/>
    </xf>
    <xf numFmtId="0" fontId="77" fillId="0" borderId="52" xfId="185" applyFont="1" applyBorder="1" applyAlignment="1">
      <alignment horizontal="left" wrapText="1"/>
    </xf>
    <xf numFmtId="0" fontId="75" fillId="0" borderId="0" xfId="351" applyFont="1" applyAlignment="1">
      <alignment horizontal="center" vertical="center" wrapText="1"/>
    </xf>
    <xf numFmtId="0" fontId="88" fillId="0" borderId="14" xfId="185" applyFont="1" applyBorder="1" applyAlignment="1">
      <alignment horizontal="center" wrapText="1"/>
    </xf>
    <xf numFmtId="0" fontId="88" fillId="0" borderId="16" xfId="185" applyFont="1" applyBorder="1" applyAlignment="1">
      <alignment horizontal="center" wrapText="1"/>
    </xf>
    <xf numFmtId="0" fontId="75" fillId="0" borderId="0" xfId="185" applyFont="1" applyAlignment="1">
      <alignment horizontal="center" wrapText="1"/>
    </xf>
    <xf numFmtId="0" fontId="80" fillId="91" borderId="29" xfId="185" applyFont="1" applyFill="1" applyBorder="1" applyAlignment="1">
      <alignment horizontal="center" vertical="center" wrapText="1"/>
    </xf>
    <xf numFmtId="0" fontId="80" fillId="91" borderId="15" xfId="185" applyFont="1" applyFill="1" applyBorder="1" applyAlignment="1">
      <alignment horizontal="center" vertical="center" wrapText="1"/>
    </xf>
    <xf numFmtId="0" fontId="87" fillId="0" borderId="28" xfId="185" applyFont="1" applyBorder="1" applyAlignment="1">
      <alignment horizontal="center" vertical="center" wrapText="1"/>
    </xf>
    <xf numFmtId="0" fontId="80" fillId="93" borderId="26" xfId="185" applyFont="1" applyFill="1" applyBorder="1" applyAlignment="1">
      <alignment horizontal="center" vertical="center" wrapText="1"/>
    </xf>
    <xf numFmtId="0" fontId="80" fillId="93" borderId="27" xfId="185" applyFont="1" applyFill="1" applyBorder="1" applyAlignment="1">
      <alignment horizontal="center" vertical="center" wrapText="1"/>
    </xf>
  </cellXfs>
  <cellStyles count="473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- 20%" xfId="37" xr:uid="{00000000-0005-0000-0000-000024000000}"/>
    <cellStyle name="Accent1 - 40%" xfId="38" xr:uid="{00000000-0005-0000-0000-000025000000}"/>
    <cellStyle name="Accent1 - 60%" xfId="39" xr:uid="{00000000-0005-0000-0000-000026000000}"/>
    <cellStyle name="Accent1 10" xfId="40" xr:uid="{00000000-0005-0000-0000-000027000000}"/>
    <cellStyle name="Accent1 11" xfId="41" xr:uid="{00000000-0005-0000-0000-000028000000}"/>
    <cellStyle name="Accent1 12" xfId="42" xr:uid="{00000000-0005-0000-0000-000029000000}"/>
    <cellStyle name="Accent1 13" xfId="43" xr:uid="{00000000-0005-0000-0000-00002A000000}"/>
    <cellStyle name="Accent1 14" xfId="44" xr:uid="{00000000-0005-0000-0000-00002B000000}"/>
    <cellStyle name="Accent1 15" xfId="45" xr:uid="{00000000-0005-0000-0000-00002C000000}"/>
    <cellStyle name="Accent1 16" xfId="353" xr:uid="{00000000-0005-0000-0000-00002D000000}"/>
    <cellStyle name="Accent1 17" xfId="388" xr:uid="{00000000-0005-0000-0000-00002E000000}"/>
    <cellStyle name="Accent1 18" xfId="398" xr:uid="{00000000-0005-0000-0000-00002F000000}"/>
    <cellStyle name="Accent1 19" xfId="401" xr:uid="{00000000-0005-0000-0000-000030000000}"/>
    <cellStyle name="Accent1 2" xfId="46" xr:uid="{00000000-0005-0000-0000-000031000000}"/>
    <cellStyle name="Accent1 20" xfId="404" xr:uid="{00000000-0005-0000-0000-000032000000}"/>
    <cellStyle name="Accent1 21" xfId="406" xr:uid="{00000000-0005-0000-0000-000033000000}"/>
    <cellStyle name="Accent1 22" xfId="408" xr:uid="{00000000-0005-0000-0000-000034000000}"/>
    <cellStyle name="Accent1 23" xfId="410" xr:uid="{00000000-0005-0000-0000-000035000000}"/>
    <cellStyle name="Accent1 24" xfId="412" xr:uid="{00000000-0005-0000-0000-000036000000}"/>
    <cellStyle name="Accent1 25" xfId="413" xr:uid="{00000000-0005-0000-0000-000037000000}"/>
    <cellStyle name="Accent1 26" xfId="445" xr:uid="{00000000-0005-0000-0000-000038000000}"/>
    <cellStyle name="Accent1 27" xfId="453" xr:uid="{00000000-0005-0000-0000-000039000000}"/>
    <cellStyle name="Accent1 28" xfId="458" xr:uid="{00000000-0005-0000-0000-00003A000000}"/>
    <cellStyle name="Accent1 29" xfId="461" xr:uid="{00000000-0005-0000-0000-00003B000000}"/>
    <cellStyle name="Accent1 3" xfId="47" xr:uid="{00000000-0005-0000-0000-00003C000000}"/>
    <cellStyle name="Accent1 30" xfId="464" xr:uid="{00000000-0005-0000-0000-00003D000000}"/>
    <cellStyle name="Accent1 31" xfId="466" xr:uid="{00000000-0005-0000-0000-00003E000000}"/>
    <cellStyle name="Accent1 32" xfId="468" xr:uid="{00000000-0005-0000-0000-00003F000000}"/>
    <cellStyle name="Accent1 33" xfId="469" xr:uid="{00000000-0005-0000-0000-000040000000}"/>
    <cellStyle name="Accent1 34" xfId="472" xr:uid="{00000000-0005-0000-0000-000041000000}"/>
    <cellStyle name="Accent1 4" xfId="48" xr:uid="{00000000-0005-0000-0000-000042000000}"/>
    <cellStyle name="Accent1 5" xfId="49" xr:uid="{00000000-0005-0000-0000-000043000000}"/>
    <cellStyle name="Accent1 6" xfId="50" xr:uid="{00000000-0005-0000-0000-000044000000}"/>
    <cellStyle name="Accent1 7" xfId="51" xr:uid="{00000000-0005-0000-0000-000045000000}"/>
    <cellStyle name="Accent1 8" xfId="52" xr:uid="{00000000-0005-0000-0000-000046000000}"/>
    <cellStyle name="Accent1 9" xfId="53" xr:uid="{00000000-0005-0000-0000-000047000000}"/>
    <cellStyle name="Accent2 - 20%" xfId="54" xr:uid="{00000000-0005-0000-0000-000048000000}"/>
    <cellStyle name="Accent2 - 40%" xfId="55" xr:uid="{00000000-0005-0000-0000-000049000000}"/>
    <cellStyle name="Accent2 - 60%" xfId="56" xr:uid="{00000000-0005-0000-0000-00004A000000}"/>
    <cellStyle name="Accent2 10" xfId="57" xr:uid="{00000000-0005-0000-0000-00004B000000}"/>
    <cellStyle name="Accent2 11" xfId="58" xr:uid="{00000000-0005-0000-0000-00004C000000}"/>
    <cellStyle name="Accent2 12" xfId="59" xr:uid="{00000000-0005-0000-0000-00004D000000}"/>
    <cellStyle name="Accent2 13" xfId="60" xr:uid="{00000000-0005-0000-0000-00004E000000}"/>
    <cellStyle name="Accent2 14" xfId="61" xr:uid="{00000000-0005-0000-0000-00004F000000}"/>
    <cellStyle name="Accent2 15" xfId="62" xr:uid="{00000000-0005-0000-0000-000050000000}"/>
    <cellStyle name="Accent2 16" xfId="357" xr:uid="{00000000-0005-0000-0000-000051000000}"/>
    <cellStyle name="Accent2 17" xfId="385" xr:uid="{00000000-0005-0000-0000-000052000000}"/>
    <cellStyle name="Accent2 18" xfId="395" xr:uid="{00000000-0005-0000-0000-000053000000}"/>
    <cellStyle name="Accent2 19" xfId="399" xr:uid="{00000000-0005-0000-0000-000054000000}"/>
    <cellStyle name="Accent2 2" xfId="63" xr:uid="{00000000-0005-0000-0000-000055000000}"/>
    <cellStyle name="Accent2 20" xfId="402" xr:uid="{00000000-0005-0000-0000-000056000000}"/>
    <cellStyle name="Accent2 21" xfId="405" xr:uid="{00000000-0005-0000-0000-000057000000}"/>
    <cellStyle name="Accent2 22" xfId="407" xr:uid="{00000000-0005-0000-0000-000058000000}"/>
    <cellStyle name="Accent2 23" xfId="409" xr:uid="{00000000-0005-0000-0000-000059000000}"/>
    <cellStyle name="Accent2 24" xfId="411" xr:uid="{00000000-0005-0000-0000-00005A000000}"/>
    <cellStyle name="Accent2 25" xfId="417" xr:uid="{00000000-0005-0000-0000-00005B000000}"/>
    <cellStyle name="Accent2 26" xfId="441" xr:uid="{00000000-0005-0000-0000-00005C000000}"/>
    <cellStyle name="Accent2 27" xfId="450" xr:uid="{00000000-0005-0000-0000-00005D000000}"/>
    <cellStyle name="Accent2 28" xfId="455" xr:uid="{00000000-0005-0000-0000-00005E000000}"/>
    <cellStyle name="Accent2 29" xfId="459" xr:uid="{00000000-0005-0000-0000-00005F000000}"/>
    <cellStyle name="Accent2 3" xfId="64" xr:uid="{00000000-0005-0000-0000-000060000000}"/>
    <cellStyle name="Accent2 30" xfId="462" xr:uid="{00000000-0005-0000-0000-000061000000}"/>
    <cellStyle name="Accent2 31" xfId="465" xr:uid="{00000000-0005-0000-0000-000062000000}"/>
    <cellStyle name="Accent2 32" xfId="463" xr:uid="{00000000-0005-0000-0000-000063000000}"/>
    <cellStyle name="Accent2 33" xfId="460" xr:uid="{00000000-0005-0000-0000-000064000000}"/>
    <cellStyle name="Accent2 34" xfId="471" xr:uid="{00000000-0005-0000-0000-000065000000}"/>
    <cellStyle name="Accent2 4" xfId="65" xr:uid="{00000000-0005-0000-0000-000066000000}"/>
    <cellStyle name="Accent2 5" xfId="66" xr:uid="{00000000-0005-0000-0000-000067000000}"/>
    <cellStyle name="Accent2 6" xfId="67" xr:uid="{00000000-0005-0000-0000-000068000000}"/>
    <cellStyle name="Accent2 7" xfId="68" xr:uid="{00000000-0005-0000-0000-000069000000}"/>
    <cellStyle name="Accent2 8" xfId="69" xr:uid="{00000000-0005-0000-0000-00006A000000}"/>
    <cellStyle name="Accent2 9" xfId="70" xr:uid="{00000000-0005-0000-0000-00006B000000}"/>
    <cellStyle name="Accent3 - 20%" xfId="71" xr:uid="{00000000-0005-0000-0000-00006C000000}"/>
    <cellStyle name="Accent3 - 40%" xfId="72" xr:uid="{00000000-0005-0000-0000-00006D000000}"/>
    <cellStyle name="Accent3 - 60%" xfId="73" xr:uid="{00000000-0005-0000-0000-00006E000000}"/>
    <cellStyle name="Accent3 10" xfId="74" xr:uid="{00000000-0005-0000-0000-00006F000000}"/>
    <cellStyle name="Accent3 11" xfId="75" xr:uid="{00000000-0005-0000-0000-000070000000}"/>
    <cellStyle name="Accent3 12" xfId="76" xr:uid="{00000000-0005-0000-0000-000071000000}"/>
    <cellStyle name="Accent3 13" xfId="77" xr:uid="{00000000-0005-0000-0000-000072000000}"/>
    <cellStyle name="Accent3 14" xfId="78" xr:uid="{00000000-0005-0000-0000-000073000000}"/>
    <cellStyle name="Accent3 15" xfId="79" xr:uid="{00000000-0005-0000-0000-000074000000}"/>
    <cellStyle name="Accent3 16" xfId="360" xr:uid="{00000000-0005-0000-0000-000075000000}"/>
    <cellStyle name="Accent3 17" xfId="382" xr:uid="{00000000-0005-0000-0000-000076000000}"/>
    <cellStyle name="Accent3 18" xfId="392" xr:uid="{00000000-0005-0000-0000-000077000000}"/>
    <cellStyle name="Accent3 19" xfId="384" xr:uid="{00000000-0005-0000-0000-000078000000}"/>
    <cellStyle name="Accent3 2" xfId="80" xr:uid="{00000000-0005-0000-0000-000079000000}"/>
    <cellStyle name="Accent3 20" xfId="394" xr:uid="{00000000-0005-0000-0000-00007A000000}"/>
    <cellStyle name="Accent3 21" xfId="387" xr:uid="{00000000-0005-0000-0000-00007B000000}"/>
    <cellStyle name="Accent3 22" xfId="397" xr:uid="{00000000-0005-0000-0000-00007C000000}"/>
    <cellStyle name="Accent3 23" xfId="400" xr:uid="{00000000-0005-0000-0000-00007D000000}"/>
    <cellStyle name="Accent3 24" xfId="403" xr:uid="{00000000-0005-0000-0000-00007E000000}"/>
    <cellStyle name="Accent3 25" xfId="420" xr:uid="{00000000-0005-0000-0000-00007F000000}"/>
    <cellStyle name="Accent3 26" xfId="438" xr:uid="{00000000-0005-0000-0000-000080000000}"/>
    <cellStyle name="Accent3 27" xfId="447" xr:uid="{00000000-0005-0000-0000-000081000000}"/>
    <cellStyle name="Accent3 28" xfId="444" xr:uid="{00000000-0005-0000-0000-000082000000}"/>
    <cellStyle name="Accent3 29" xfId="449" xr:uid="{00000000-0005-0000-0000-000083000000}"/>
    <cellStyle name="Accent3 3" xfId="81" xr:uid="{00000000-0005-0000-0000-000084000000}"/>
    <cellStyle name="Accent3 30" xfId="454" xr:uid="{00000000-0005-0000-0000-000085000000}"/>
    <cellStyle name="Accent3 31" xfId="452" xr:uid="{00000000-0005-0000-0000-000086000000}"/>
    <cellStyle name="Accent3 32" xfId="457" xr:uid="{00000000-0005-0000-0000-000087000000}"/>
    <cellStyle name="Accent3 33" xfId="451" xr:uid="{00000000-0005-0000-0000-000088000000}"/>
    <cellStyle name="Accent3 34" xfId="470" xr:uid="{00000000-0005-0000-0000-000089000000}"/>
    <cellStyle name="Accent3 4" xfId="82" xr:uid="{00000000-0005-0000-0000-00008A000000}"/>
    <cellStyle name="Accent3 5" xfId="83" xr:uid="{00000000-0005-0000-0000-00008B000000}"/>
    <cellStyle name="Accent3 6" xfId="84" xr:uid="{00000000-0005-0000-0000-00008C000000}"/>
    <cellStyle name="Accent3 7" xfId="85" xr:uid="{00000000-0005-0000-0000-00008D000000}"/>
    <cellStyle name="Accent3 8" xfId="86" xr:uid="{00000000-0005-0000-0000-00008E000000}"/>
    <cellStyle name="Accent3 9" xfId="87" xr:uid="{00000000-0005-0000-0000-00008F000000}"/>
    <cellStyle name="Accent4 - 20%" xfId="88" xr:uid="{00000000-0005-0000-0000-000090000000}"/>
    <cellStyle name="Accent4 - 40%" xfId="89" xr:uid="{00000000-0005-0000-0000-000091000000}"/>
    <cellStyle name="Accent4 - 60%" xfId="90" xr:uid="{00000000-0005-0000-0000-000092000000}"/>
    <cellStyle name="Accent4 10" xfId="91" xr:uid="{00000000-0005-0000-0000-000093000000}"/>
    <cellStyle name="Accent4 11" xfId="92" xr:uid="{00000000-0005-0000-0000-000094000000}"/>
    <cellStyle name="Accent4 12" xfId="93" xr:uid="{00000000-0005-0000-0000-000095000000}"/>
    <cellStyle name="Accent4 13" xfId="94" xr:uid="{00000000-0005-0000-0000-000096000000}"/>
    <cellStyle name="Accent4 14" xfId="95" xr:uid="{00000000-0005-0000-0000-000097000000}"/>
    <cellStyle name="Accent4 15" xfId="96" xr:uid="{00000000-0005-0000-0000-000098000000}"/>
    <cellStyle name="Accent4 16" xfId="362" xr:uid="{00000000-0005-0000-0000-000099000000}"/>
    <cellStyle name="Accent4 17" xfId="380" xr:uid="{00000000-0005-0000-0000-00009A000000}"/>
    <cellStyle name="Accent4 18" xfId="354" xr:uid="{00000000-0005-0000-0000-00009B000000}"/>
    <cellStyle name="Accent4 19" xfId="381" xr:uid="{00000000-0005-0000-0000-00009C000000}"/>
    <cellStyle name="Accent4 2" xfId="97" xr:uid="{00000000-0005-0000-0000-00009D000000}"/>
    <cellStyle name="Accent4 20" xfId="391" xr:uid="{00000000-0005-0000-0000-00009E000000}"/>
    <cellStyle name="Accent4 21" xfId="383" xr:uid="{00000000-0005-0000-0000-00009F000000}"/>
    <cellStyle name="Accent4 22" xfId="393" xr:uid="{00000000-0005-0000-0000-0000A0000000}"/>
    <cellStyle name="Accent4 23" xfId="386" xr:uid="{00000000-0005-0000-0000-0000A1000000}"/>
    <cellStyle name="Accent4 24" xfId="396" xr:uid="{00000000-0005-0000-0000-0000A2000000}"/>
    <cellStyle name="Accent4 25" xfId="422" xr:uid="{00000000-0005-0000-0000-0000A3000000}"/>
    <cellStyle name="Accent4 26" xfId="435" xr:uid="{00000000-0005-0000-0000-0000A4000000}"/>
    <cellStyle name="Accent4 27" xfId="414" xr:uid="{00000000-0005-0000-0000-0000A5000000}"/>
    <cellStyle name="Accent4 28" xfId="440" xr:uid="{00000000-0005-0000-0000-0000A6000000}"/>
    <cellStyle name="Accent4 29" xfId="446" xr:uid="{00000000-0005-0000-0000-0000A7000000}"/>
    <cellStyle name="Accent4 3" xfId="98" xr:uid="{00000000-0005-0000-0000-0000A8000000}"/>
    <cellStyle name="Accent4 30" xfId="442" xr:uid="{00000000-0005-0000-0000-0000A9000000}"/>
    <cellStyle name="Accent4 31" xfId="448" xr:uid="{00000000-0005-0000-0000-0000AA000000}"/>
    <cellStyle name="Accent4 32" xfId="443" xr:uid="{00000000-0005-0000-0000-0000AB000000}"/>
    <cellStyle name="Accent4 33" xfId="415" xr:uid="{00000000-0005-0000-0000-0000AC000000}"/>
    <cellStyle name="Accent4 34" xfId="467" xr:uid="{00000000-0005-0000-0000-0000AD000000}"/>
    <cellStyle name="Accent4 4" xfId="99" xr:uid="{00000000-0005-0000-0000-0000AE000000}"/>
    <cellStyle name="Accent4 5" xfId="100" xr:uid="{00000000-0005-0000-0000-0000AF000000}"/>
    <cellStyle name="Accent4 6" xfId="101" xr:uid="{00000000-0005-0000-0000-0000B0000000}"/>
    <cellStyle name="Accent4 7" xfId="102" xr:uid="{00000000-0005-0000-0000-0000B1000000}"/>
    <cellStyle name="Accent4 8" xfId="103" xr:uid="{00000000-0005-0000-0000-0000B2000000}"/>
    <cellStyle name="Accent4 9" xfId="104" xr:uid="{00000000-0005-0000-0000-0000B3000000}"/>
    <cellStyle name="Accent5 - 20%" xfId="105" xr:uid="{00000000-0005-0000-0000-0000B4000000}"/>
    <cellStyle name="Accent5 - 40%" xfId="106" xr:uid="{00000000-0005-0000-0000-0000B5000000}"/>
    <cellStyle name="Accent5 - 60%" xfId="107" xr:uid="{00000000-0005-0000-0000-0000B6000000}"/>
    <cellStyle name="Accent5 10" xfId="108" xr:uid="{00000000-0005-0000-0000-0000B7000000}"/>
    <cellStyle name="Accent5 11" xfId="109" xr:uid="{00000000-0005-0000-0000-0000B8000000}"/>
    <cellStyle name="Accent5 12" xfId="110" xr:uid="{00000000-0005-0000-0000-0000B9000000}"/>
    <cellStyle name="Accent5 13" xfId="111" xr:uid="{00000000-0005-0000-0000-0000BA000000}"/>
    <cellStyle name="Accent5 14" xfId="112" xr:uid="{00000000-0005-0000-0000-0000BB000000}"/>
    <cellStyle name="Accent5 15" xfId="113" xr:uid="{00000000-0005-0000-0000-0000BC000000}"/>
    <cellStyle name="Accent5 16" xfId="366" xr:uid="{00000000-0005-0000-0000-0000BD000000}"/>
    <cellStyle name="Accent5 17" xfId="376" xr:uid="{00000000-0005-0000-0000-0000BE000000}"/>
    <cellStyle name="Accent5 18" xfId="359" xr:uid="{00000000-0005-0000-0000-0000BF000000}"/>
    <cellStyle name="Accent5 19" xfId="377" xr:uid="{00000000-0005-0000-0000-0000C0000000}"/>
    <cellStyle name="Accent5 2" xfId="114" xr:uid="{00000000-0005-0000-0000-0000C1000000}"/>
    <cellStyle name="Accent5 20" xfId="358" xr:uid="{00000000-0005-0000-0000-0000C2000000}"/>
    <cellStyle name="Accent5 21" xfId="378" xr:uid="{00000000-0005-0000-0000-0000C3000000}"/>
    <cellStyle name="Accent5 22" xfId="356" xr:uid="{00000000-0005-0000-0000-0000C4000000}"/>
    <cellStyle name="Accent5 23" xfId="379" xr:uid="{00000000-0005-0000-0000-0000C5000000}"/>
    <cellStyle name="Accent5 24" xfId="355" xr:uid="{00000000-0005-0000-0000-0000C6000000}"/>
    <cellStyle name="Accent5 25" xfId="426" xr:uid="{00000000-0005-0000-0000-0000C7000000}"/>
    <cellStyle name="Accent5 26" xfId="433" xr:uid="{00000000-0005-0000-0000-0000C8000000}"/>
    <cellStyle name="Accent5 27" xfId="419" xr:uid="{00000000-0005-0000-0000-0000C9000000}"/>
    <cellStyle name="Accent5 28" xfId="436" xr:uid="{00000000-0005-0000-0000-0000CA000000}"/>
    <cellStyle name="Accent5 29" xfId="418" xr:uid="{00000000-0005-0000-0000-0000CB000000}"/>
    <cellStyle name="Accent5 3" xfId="115" xr:uid="{00000000-0005-0000-0000-0000CC000000}"/>
    <cellStyle name="Accent5 30" xfId="437" xr:uid="{00000000-0005-0000-0000-0000CD000000}"/>
    <cellStyle name="Accent5 31" xfId="416" xr:uid="{00000000-0005-0000-0000-0000CE000000}"/>
    <cellStyle name="Accent5 32" xfId="434" xr:uid="{00000000-0005-0000-0000-0000CF000000}"/>
    <cellStyle name="Accent5 33" xfId="425" xr:uid="{00000000-0005-0000-0000-0000D0000000}"/>
    <cellStyle name="Accent5 34" xfId="456" xr:uid="{00000000-0005-0000-0000-0000D1000000}"/>
    <cellStyle name="Accent5 4" xfId="116" xr:uid="{00000000-0005-0000-0000-0000D2000000}"/>
    <cellStyle name="Accent5 5" xfId="117" xr:uid="{00000000-0005-0000-0000-0000D3000000}"/>
    <cellStyle name="Accent5 6" xfId="118" xr:uid="{00000000-0005-0000-0000-0000D4000000}"/>
    <cellStyle name="Accent5 7" xfId="119" xr:uid="{00000000-0005-0000-0000-0000D5000000}"/>
    <cellStyle name="Accent5 8" xfId="120" xr:uid="{00000000-0005-0000-0000-0000D6000000}"/>
    <cellStyle name="Accent5 9" xfId="121" xr:uid="{00000000-0005-0000-0000-0000D7000000}"/>
    <cellStyle name="Accent6 - 20%" xfId="122" xr:uid="{00000000-0005-0000-0000-0000D8000000}"/>
    <cellStyle name="Accent6 - 40%" xfId="123" xr:uid="{00000000-0005-0000-0000-0000D9000000}"/>
    <cellStyle name="Accent6 - 60%" xfId="124" xr:uid="{00000000-0005-0000-0000-0000DA000000}"/>
    <cellStyle name="Accent6 10" xfId="125" xr:uid="{00000000-0005-0000-0000-0000DB000000}"/>
    <cellStyle name="Accent6 11" xfId="126" xr:uid="{00000000-0005-0000-0000-0000DC000000}"/>
    <cellStyle name="Accent6 12" xfId="127" xr:uid="{00000000-0005-0000-0000-0000DD000000}"/>
    <cellStyle name="Accent6 13" xfId="128" xr:uid="{00000000-0005-0000-0000-0000DE000000}"/>
    <cellStyle name="Accent6 14" xfId="129" xr:uid="{00000000-0005-0000-0000-0000DF000000}"/>
    <cellStyle name="Accent6 15" xfId="130" xr:uid="{00000000-0005-0000-0000-0000E0000000}"/>
    <cellStyle name="Accent6 16" xfId="367" xr:uid="{00000000-0005-0000-0000-0000E1000000}"/>
    <cellStyle name="Accent6 17" xfId="375" xr:uid="{00000000-0005-0000-0000-0000E2000000}"/>
    <cellStyle name="Accent6 18" xfId="361" xr:uid="{00000000-0005-0000-0000-0000E3000000}"/>
    <cellStyle name="Accent6 19" xfId="374" xr:uid="{00000000-0005-0000-0000-0000E4000000}"/>
    <cellStyle name="Accent6 2" xfId="131" xr:uid="{00000000-0005-0000-0000-0000E5000000}"/>
    <cellStyle name="Accent6 20" xfId="363" xr:uid="{00000000-0005-0000-0000-0000E6000000}"/>
    <cellStyle name="Accent6 21" xfId="373" xr:uid="{00000000-0005-0000-0000-0000E7000000}"/>
    <cellStyle name="Accent6 22" xfId="364" xr:uid="{00000000-0005-0000-0000-0000E8000000}"/>
    <cellStyle name="Accent6 23" xfId="372" xr:uid="{00000000-0005-0000-0000-0000E9000000}"/>
    <cellStyle name="Accent6 24" xfId="365" xr:uid="{00000000-0005-0000-0000-0000EA000000}"/>
    <cellStyle name="Accent6 25" xfId="427" xr:uid="{00000000-0005-0000-0000-0000EB000000}"/>
    <cellStyle name="Accent6 26" xfId="430" xr:uid="{00000000-0005-0000-0000-0000EC000000}"/>
    <cellStyle name="Accent6 27" xfId="421" xr:uid="{00000000-0005-0000-0000-0000ED000000}"/>
    <cellStyle name="Accent6 28" xfId="432" xr:uid="{00000000-0005-0000-0000-0000EE000000}"/>
    <cellStyle name="Accent6 29" xfId="423" xr:uid="{00000000-0005-0000-0000-0000EF000000}"/>
    <cellStyle name="Accent6 3" xfId="132" xr:uid="{00000000-0005-0000-0000-0000F0000000}"/>
    <cellStyle name="Accent6 30" xfId="431" xr:uid="{00000000-0005-0000-0000-0000F1000000}"/>
    <cellStyle name="Accent6 31" xfId="424" xr:uid="{00000000-0005-0000-0000-0000F2000000}"/>
    <cellStyle name="Accent6 32" xfId="429" xr:uid="{00000000-0005-0000-0000-0000F3000000}"/>
    <cellStyle name="Accent6 33" xfId="428" xr:uid="{00000000-0005-0000-0000-0000F4000000}"/>
    <cellStyle name="Accent6 34" xfId="439" xr:uid="{00000000-0005-0000-0000-0000F5000000}"/>
    <cellStyle name="Accent6 4" xfId="133" xr:uid="{00000000-0005-0000-0000-0000F6000000}"/>
    <cellStyle name="Accent6 5" xfId="134" xr:uid="{00000000-0005-0000-0000-0000F7000000}"/>
    <cellStyle name="Accent6 6" xfId="135" xr:uid="{00000000-0005-0000-0000-0000F8000000}"/>
    <cellStyle name="Accent6 7" xfId="136" xr:uid="{00000000-0005-0000-0000-0000F9000000}"/>
    <cellStyle name="Accent6 8" xfId="137" xr:uid="{00000000-0005-0000-0000-0000FA000000}"/>
    <cellStyle name="Accent6 9" xfId="138" xr:uid="{00000000-0005-0000-0000-0000FB000000}"/>
    <cellStyle name="Aktivitāte" xfId="139" xr:uid="{00000000-0005-0000-0000-0000FC000000}"/>
    <cellStyle name="Aktivitāte 2" xfId="140" xr:uid="{00000000-0005-0000-0000-0000FD000000}"/>
    <cellStyle name="Bad 2" xfId="141" xr:uid="{00000000-0005-0000-0000-0000FE000000}"/>
    <cellStyle name="Bad 3" xfId="142" xr:uid="{00000000-0005-0000-0000-0000FF000000}"/>
    <cellStyle name="Calculation 2" xfId="143" xr:uid="{00000000-0005-0000-0000-000000010000}"/>
    <cellStyle name="Calculation 3" xfId="144" xr:uid="{00000000-0005-0000-0000-000001010000}"/>
    <cellStyle name="Calculation 4" xfId="368" xr:uid="{00000000-0005-0000-0000-000002010000}"/>
    <cellStyle name="Check Cell 2" xfId="145" xr:uid="{00000000-0005-0000-0000-000003010000}"/>
    <cellStyle name="Check Cell 3" xfId="146" xr:uid="{00000000-0005-0000-0000-000004010000}"/>
    <cellStyle name="Comma" xfId="147" builtinId="3"/>
    <cellStyle name="Comma 2" xfId="148" xr:uid="{00000000-0005-0000-0000-000006010000}"/>
    <cellStyle name="Comma 3" xfId="149" xr:uid="{00000000-0005-0000-0000-000007010000}"/>
    <cellStyle name="Emphasis 1" xfId="150" xr:uid="{00000000-0005-0000-0000-000008010000}"/>
    <cellStyle name="Emphasis 1 2" xfId="151" xr:uid="{00000000-0005-0000-0000-000009010000}"/>
    <cellStyle name="Emphasis 2" xfId="152" xr:uid="{00000000-0005-0000-0000-00000A010000}"/>
    <cellStyle name="Emphasis 2 2" xfId="153" xr:uid="{00000000-0005-0000-0000-00000B010000}"/>
    <cellStyle name="Emphasis 3" xfId="154" xr:uid="{00000000-0005-0000-0000-00000C010000}"/>
    <cellStyle name="Emphasis 3 2" xfId="155" xr:uid="{00000000-0005-0000-0000-00000D010000}"/>
    <cellStyle name="exo" xfId="156" xr:uid="{00000000-0005-0000-0000-00000E010000}"/>
    <cellStyle name="Explanatory Text 2" xfId="157" xr:uid="{00000000-0005-0000-0000-00000F010000}"/>
    <cellStyle name="Explanatory Text 3" xfId="158" xr:uid="{00000000-0005-0000-0000-000010010000}"/>
    <cellStyle name="Good 2" xfId="159" xr:uid="{00000000-0005-0000-0000-000011010000}"/>
    <cellStyle name="Good 3" xfId="160" xr:uid="{00000000-0005-0000-0000-000012010000}"/>
    <cellStyle name="Heading 1 2" xfId="161" xr:uid="{00000000-0005-0000-0000-000013010000}"/>
    <cellStyle name="Heading 1 3" xfId="162" xr:uid="{00000000-0005-0000-0000-000014010000}"/>
    <cellStyle name="Heading 2 2" xfId="163" xr:uid="{00000000-0005-0000-0000-000015010000}"/>
    <cellStyle name="Heading 2 3" xfId="164" xr:uid="{00000000-0005-0000-0000-000016010000}"/>
    <cellStyle name="Heading 3 2" xfId="165" xr:uid="{00000000-0005-0000-0000-000017010000}"/>
    <cellStyle name="Heading 3 3" xfId="166" xr:uid="{00000000-0005-0000-0000-000018010000}"/>
    <cellStyle name="Heading 4 2" xfId="167" xr:uid="{00000000-0005-0000-0000-000019010000}"/>
    <cellStyle name="Heading 4 3" xfId="168" xr:uid="{00000000-0005-0000-0000-00001A010000}"/>
    <cellStyle name="Input 2" xfId="169" xr:uid="{00000000-0005-0000-0000-00001B010000}"/>
    <cellStyle name="Input 3" xfId="170" xr:uid="{00000000-0005-0000-0000-00001C010000}"/>
    <cellStyle name="Input 4" xfId="369" xr:uid="{00000000-0005-0000-0000-00001D010000}"/>
    <cellStyle name="Koefic." xfId="171" xr:uid="{00000000-0005-0000-0000-00001E010000}"/>
    <cellStyle name="Linked Cell 2" xfId="172" xr:uid="{00000000-0005-0000-0000-00001F010000}"/>
    <cellStyle name="Linked Cell 3" xfId="173" xr:uid="{00000000-0005-0000-0000-000020010000}"/>
    <cellStyle name="Neutral 2" xfId="174" xr:uid="{00000000-0005-0000-0000-000021010000}"/>
    <cellStyle name="Neutral 3" xfId="175" xr:uid="{00000000-0005-0000-0000-000022010000}"/>
    <cellStyle name="Neutral 4" xfId="370" xr:uid="{00000000-0005-0000-0000-000023010000}"/>
    <cellStyle name="Normal" xfId="0" builtinId="0"/>
    <cellStyle name="Normal 10" xfId="176" xr:uid="{00000000-0005-0000-0000-000025010000}"/>
    <cellStyle name="Normal 11" xfId="177" xr:uid="{00000000-0005-0000-0000-000026010000}"/>
    <cellStyle name="Normal 12" xfId="178" xr:uid="{00000000-0005-0000-0000-000027010000}"/>
    <cellStyle name="Normal 13" xfId="179" xr:uid="{00000000-0005-0000-0000-000028010000}"/>
    <cellStyle name="Normal 14" xfId="180" xr:uid="{00000000-0005-0000-0000-000029010000}"/>
    <cellStyle name="Normal 15" xfId="181" xr:uid="{00000000-0005-0000-0000-00002A010000}"/>
    <cellStyle name="Normal 16" xfId="182" xr:uid="{00000000-0005-0000-0000-00002B010000}"/>
    <cellStyle name="Normal 17" xfId="183" xr:uid="{00000000-0005-0000-0000-00002C010000}"/>
    <cellStyle name="Normal 18" xfId="184" xr:uid="{00000000-0005-0000-0000-00002D010000}"/>
    <cellStyle name="Normal 2" xfId="185" xr:uid="{00000000-0005-0000-0000-00002E010000}"/>
    <cellStyle name="Normal 2 10" xfId="186" xr:uid="{00000000-0005-0000-0000-00002F010000}"/>
    <cellStyle name="Normal 2 11" xfId="187" xr:uid="{00000000-0005-0000-0000-000030010000}"/>
    <cellStyle name="Normal 2 12" xfId="188" xr:uid="{00000000-0005-0000-0000-000031010000}"/>
    <cellStyle name="Normal 2 13" xfId="189" xr:uid="{00000000-0005-0000-0000-000032010000}"/>
    <cellStyle name="Normal 2 14" xfId="190" xr:uid="{00000000-0005-0000-0000-000033010000}"/>
    <cellStyle name="Normal 2 15" xfId="191" xr:uid="{00000000-0005-0000-0000-000034010000}"/>
    <cellStyle name="Normal 2 16" xfId="192" xr:uid="{00000000-0005-0000-0000-000035010000}"/>
    <cellStyle name="Normal 2 17" xfId="193" xr:uid="{00000000-0005-0000-0000-000036010000}"/>
    <cellStyle name="Normal 2 18" xfId="194" xr:uid="{00000000-0005-0000-0000-000037010000}"/>
    <cellStyle name="Normal 2 19" xfId="195" xr:uid="{00000000-0005-0000-0000-000038010000}"/>
    <cellStyle name="Normal 2 2" xfId="196" xr:uid="{00000000-0005-0000-0000-000039010000}"/>
    <cellStyle name="Normal 2 2 17" xfId="197" xr:uid="{00000000-0005-0000-0000-00003A010000}"/>
    <cellStyle name="Normal 2 2 2" xfId="198" xr:uid="{00000000-0005-0000-0000-00003B010000}"/>
    <cellStyle name="Normal 2 2 3" xfId="199" xr:uid="{00000000-0005-0000-0000-00003C010000}"/>
    <cellStyle name="Normal 2 2 4" xfId="200" xr:uid="{00000000-0005-0000-0000-00003D010000}"/>
    <cellStyle name="Normal 2 2 5" xfId="201" xr:uid="{00000000-0005-0000-0000-00003E010000}"/>
    <cellStyle name="Normal 2 2 6" xfId="202" xr:uid="{00000000-0005-0000-0000-00003F010000}"/>
    <cellStyle name="Normal 2 2 7" xfId="203" xr:uid="{00000000-0005-0000-0000-000040010000}"/>
    <cellStyle name="Normal 2 20" xfId="204" xr:uid="{00000000-0005-0000-0000-000041010000}"/>
    <cellStyle name="Normal 2 21" xfId="205" xr:uid="{00000000-0005-0000-0000-000042010000}"/>
    <cellStyle name="Normal 2 22" xfId="206" xr:uid="{00000000-0005-0000-0000-000043010000}"/>
    <cellStyle name="Normal 2 23" xfId="207" xr:uid="{00000000-0005-0000-0000-000044010000}"/>
    <cellStyle name="Normal 2 24" xfId="208" xr:uid="{00000000-0005-0000-0000-000045010000}"/>
    <cellStyle name="Normal 2 25" xfId="209" xr:uid="{00000000-0005-0000-0000-000046010000}"/>
    <cellStyle name="Normal 2 26" xfId="210" xr:uid="{00000000-0005-0000-0000-000047010000}"/>
    <cellStyle name="Normal 2 27" xfId="211" xr:uid="{00000000-0005-0000-0000-000048010000}"/>
    <cellStyle name="Normal 2 28" xfId="212" xr:uid="{00000000-0005-0000-0000-000049010000}"/>
    <cellStyle name="Normal 2 29" xfId="213" xr:uid="{00000000-0005-0000-0000-00004A010000}"/>
    <cellStyle name="Normal 2 3" xfId="214" xr:uid="{00000000-0005-0000-0000-00004B010000}"/>
    <cellStyle name="Normal 2 3 2" xfId="215" xr:uid="{00000000-0005-0000-0000-00004C010000}"/>
    <cellStyle name="Normal 2 30" xfId="216" xr:uid="{00000000-0005-0000-0000-00004D010000}"/>
    <cellStyle name="Normal 2 31" xfId="217" xr:uid="{00000000-0005-0000-0000-00004E010000}"/>
    <cellStyle name="Normal 2 32" xfId="218" xr:uid="{00000000-0005-0000-0000-00004F010000}"/>
    <cellStyle name="Normal 2 33" xfId="351" xr:uid="{00000000-0005-0000-0000-000050010000}"/>
    <cellStyle name="Normal 2 4" xfId="219" xr:uid="{00000000-0005-0000-0000-000051010000}"/>
    <cellStyle name="Normal 2 5" xfId="220" xr:uid="{00000000-0005-0000-0000-000052010000}"/>
    <cellStyle name="Normal 2 6" xfId="221" xr:uid="{00000000-0005-0000-0000-000053010000}"/>
    <cellStyle name="Normal 2 7" xfId="222" xr:uid="{00000000-0005-0000-0000-000054010000}"/>
    <cellStyle name="Normal 2 8" xfId="223" xr:uid="{00000000-0005-0000-0000-000055010000}"/>
    <cellStyle name="Normal 2 9" xfId="224" xr:uid="{00000000-0005-0000-0000-000056010000}"/>
    <cellStyle name="Normal 3" xfId="352" xr:uid="{00000000-0005-0000-0000-000057010000}"/>
    <cellStyle name="Normal 3 2" xfId="225" xr:uid="{00000000-0005-0000-0000-000058010000}"/>
    <cellStyle name="Normal 3 3" xfId="226" xr:uid="{00000000-0005-0000-0000-000059010000}"/>
    <cellStyle name="Normal 3 4" xfId="227" xr:uid="{00000000-0005-0000-0000-00005A010000}"/>
    <cellStyle name="Normal 3 5" xfId="228" xr:uid="{00000000-0005-0000-0000-00005B010000}"/>
    <cellStyle name="Normal 4" xfId="229" xr:uid="{00000000-0005-0000-0000-00005C010000}"/>
    <cellStyle name="Normal 4 2" xfId="230" xr:uid="{00000000-0005-0000-0000-00005D010000}"/>
    <cellStyle name="Normal 4 3" xfId="231" xr:uid="{00000000-0005-0000-0000-00005E010000}"/>
    <cellStyle name="Normal 5" xfId="232" xr:uid="{00000000-0005-0000-0000-00005F010000}"/>
    <cellStyle name="Normal 5 2" xfId="233" xr:uid="{00000000-0005-0000-0000-000060010000}"/>
    <cellStyle name="Normal 6" xfId="234" xr:uid="{00000000-0005-0000-0000-000061010000}"/>
    <cellStyle name="Normal 7" xfId="235" xr:uid="{00000000-0005-0000-0000-000062010000}"/>
    <cellStyle name="Normal 8" xfId="236" xr:uid="{00000000-0005-0000-0000-000063010000}"/>
    <cellStyle name="Normal 9" xfId="237" xr:uid="{00000000-0005-0000-0000-000064010000}"/>
    <cellStyle name="Note 2" xfId="238" xr:uid="{00000000-0005-0000-0000-000065010000}"/>
    <cellStyle name="Note 2 2" xfId="239" xr:uid="{00000000-0005-0000-0000-000066010000}"/>
    <cellStyle name="Note 3" xfId="240" xr:uid="{00000000-0005-0000-0000-000067010000}"/>
    <cellStyle name="Note 4" xfId="241" xr:uid="{00000000-0005-0000-0000-000068010000}"/>
    <cellStyle name="Output 2" xfId="242" xr:uid="{00000000-0005-0000-0000-000069010000}"/>
    <cellStyle name="Output 3" xfId="243" xr:uid="{00000000-0005-0000-0000-00006A010000}"/>
    <cellStyle name="Output 4" xfId="371" xr:uid="{00000000-0005-0000-0000-00006B010000}"/>
    <cellStyle name="Parastais 12" xfId="244" xr:uid="{00000000-0005-0000-0000-00006C010000}"/>
    <cellStyle name="Parastais 13" xfId="245" xr:uid="{00000000-0005-0000-0000-00006D010000}"/>
    <cellStyle name="Parastais 2" xfId="246" xr:uid="{00000000-0005-0000-0000-00006E010000}"/>
    <cellStyle name="Parastais 2 2" xfId="247" xr:uid="{00000000-0005-0000-0000-00006F010000}"/>
    <cellStyle name="Parastais 2 3" xfId="248" xr:uid="{00000000-0005-0000-0000-000070010000}"/>
    <cellStyle name="Parastais 2_FMRik_260209_marts_sad1II.variants" xfId="249" xr:uid="{00000000-0005-0000-0000-000071010000}"/>
    <cellStyle name="Parastais 3" xfId="250" xr:uid="{00000000-0005-0000-0000-000072010000}"/>
    <cellStyle name="Parastais 3 2" xfId="251" xr:uid="{00000000-0005-0000-0000-000073010000}"/>
    <cellStyle name="Parastais 4" xfId="252" xr:uid="{00000000-0005-0000-0000-000074010000}"/>
    <cellStyle name="Parastais 5" xfId="253" xr:uid="{00000000-0005-0000-0000-000075010000}"/>
    <cellStyle name="Parastais 6" xfId="254" xr:uid="{00000000-0005-0000-0000-000076010000}"/>
    <cellStyle name="Parastais_arvalstu_ienemumi_12_05_2005" xfId="255" xr:uid="{00000000-0005-0000-0000-000077010000}"/>
    <cellStyle name="Percent" xfId="256" builtinId="5"/>
    <cellStyle name="Percent 2" xfId="257" xr:uid="{00000000-0005-0000-0000-000079010000}"/>
    <cellStyle name="Percent 2 2" xfId="258" xr:uid="{00000000-0005-0000-0000-00007A010000}"/>
    <cellStyle name="Percent 3" xfId="259" xr:uid="{00000000-0005-0000-0000-00007B010000}"/>
    <cellStyle name="Percent 3 2" xfId="260" xr:uid="{00000000-0005-0000-0000-00007C010000}"/>
    <cellStyle name="Percent 4" xfId="261" xr:uid="{00000000-0005-0000-0000-00007D010000}"/>
    <cellStyle name="Pie??m." xfId="262" xr:uid="{00000000-0005-0000-0000-00007E010000}"/>
    <cellStyle name="SAPBEXaggData" xfId="263" xr:uid="{00000000-0005-0000-0000-00007F010000}"/>
    <cellStyle name="SAPBEXaggData 2" xfId="264" xr:uid="{00000000-0005-0000-0000-000080010000}"/>
    <cellStyle name="SAPBEXaggData 3" xfId="265" xr:uid="{00000000-0005-0000-0000-000081010000}"/>
    <cellStyle name="SAPBEXaggDataEmph" xfId="266" xr:uid="{00000000-0005-0000-0000-000082010000}"/>
    <cellStyle name="SAPBEXaggDataEmph 2" xfId="267" xr:uid="{00000000-0005-0000-0000-000083010000}"/>
    <cellStyle name="SAPBEXaggItem" xfId="268" xr:uid="{00000000-0005-0000-0000-000084010000}"/>
    <cellStyle name="SAPBEXaggItem 2" xfId="269" xr:uid="{00000000-0005-0000-0000-000085010000}"/>
    <cellStyle name="SAPBEXaggItem 3" xfId="270" xr:uid="{00000000-0005-0000-0000-000086010000}"/>
    <cellStyle name="SAPBEXaggItemX" xfId="271" xr:uid="{00000000-0005-0000-0000-000087010000}"/>
    <cellStyle name="SAPBEXaggItemX 2" xfId="272" xr:uid="{00000000-0005-0000-0000-000088010000}"/>
    <cellStyle name="SAPBEXchaText" xfId="273" xr:uid="{00000000-0005-0000-0000-000089010000}"/>
    <cellStyle name="SAPBEXchaText 2" xfId="274" xr:uid="{00000000-0005-0000-0000-00008A010000}"/>
    <cellStyle name="SAPBEXchaText 3" xfId="275" xr:uid="{00000000-0005-0000-0000-00008B010000}"/>
    <cellStyle name="SAPBEXexcBad7" xfId="276" xr:uid="{00000000-0005-0000-0000-00008C010000}"/>
    <cellStyle name="SAPBEXexcBad8" xfId="277" xr:uid="{00000000-0005-0000-0000-00008D010000}"/>
    <cellStyle name="SAPBEXexcBad9" xfId="278" xr:uid="{00000000-0005-0000-0000-00008E010000}"/>
    <cellStyle name="SAPBEXexcCritical4" xfId="279" xr:uid="{00000000-0005-0000-0000-00008F010000}"/>
    <cellStyle name="SAPBEXexcCritical5" xfId="280" xr:uid="{00000000-0005-0000-0000-000090010000}"/>
    <cellStyle name="SAPBEXexcCritical6" xfId="281" xr:uid="{00000000-0005-0000-0000-000091010000}"/>
    <cellStyle name="SAPBEXexcGood1" xfId="282" xr:uid="{00000000-0005-0000-0000-000092010000}"/>
    <cellStyle name="SAPBEXexcGood2" xfId="283" xr:uid="{00000000-0005-0000-0000-000093010000}"/>
    <cellStyle name="SAPBEXexcGood3" xfId="284" xr:uid="{00000000-0005-0000-0000-000094010000}"/>
    <cellStyle name="SAPBEXfilterDrill" xfId="285" xr:uid="{00000000-0005-0000-0000-000095010000}"/>
    <cellStyle name="SAPBEXfilterItem" xfId="286" xr:uid="{00000000-0005-0000-0000-000096010000}"/>
    <cellStyle name="SAPBEXfilterItem 2" xfId="287" xr:uid="{00000000-0005-0000-0000-000097010000}"/>
    <cellStyle name="SAPBEXfilterText" xfId="288" xr:uid="{00000000-0005-0000-0000-000098010000}"/>
    <cellStyle name="SAPBEXfilterText 2" xfId="289" xr:uid="{00000000-0005-0000-0000-000099010000}"/>
    <cellStyle name="SAPBEXformats" xfId="290" xr:uid="{00000000-0005-0000-0000-00009A010000}"/>
    <cellStyle name="SAPBEXheaderItem" xfId="291" xr:uid="{00000000-0005-0000-0000-00009B010000}"/>
    <cellStyle name="SAPBEXheaderText" xfId="292" xr:uid="{00000000-0005-0000-0000-00009C010000}"/>
    <cellStyle name="SAPBEXheaderText 2" xfId="293" xr:uid="{00000000-0005-0000-0000-00009D010000}"/>
    <cellStyle name="SAPBEXHLevel0" xfId="294" xr:uid="{00000000-0005-0000-0000-00009E010000}"/>
    <cellStyle name="SAPBEXHLevel0 2" xfId="295" xr:uid="{00000000-0005-0000-0000-00009F010000}"/>
    <cellStyle name="SAPBEXHLevel0 3" xfId="296" xr:uid="{00000000-0005-0000-0000-0000A0010000}"/>
    <cellStyle name="SAPBEXHLevel0X" xfId="297" xr:uid="{00000000-0005-0000-0000-0000A1010000}"/>
    <cellStyle name="SAPBEXHLevel0X 2" xfId="298" xr:uid="{00000000-0005-0000-0000-0000A2010000}"/>
    <cellStyle name="SAPBEXHLevel1" xfId="299" xr:uid="{00000000-0005-0000-0000-0000A3010000}"/>
    <cellStyle name="SAPBEXHLevel1 2" xfId="300" xr:uid="{00000000-0005-0000-0000-0000A4010000}"/>
    <cellStyle name="SAPBEXHLevel1 3" xfId="301" xr:uid="{00000000-0005-0000-0000-0000A5010000}"/>
    <cellStyle name="SAPBEXHLevel1X" xfId="302" xr:uid="{00000000-0005-0000-0000-0000A6010000}"/>
    <cellStyle name="SAPBEXHLevel1X 2" xfId="303" xr:uid="{00000000-0005-0000-0000-0000A7010000}"/>
    <cellStyle name="SAPBEXHLevel2" xfId="304" xr:uid="{00000000-0005-0000-0000-0000A8010000}"/>
    <cellStyle name="SAPBEXHLevel2 2" xfId="305" xr:uid="{00000000-0005-0000-0000-0000A9010000}"/>
    <cellStyle name="SAPBEXHLevel2 3" xfId="306" xr:uid="{00000000-0005-0000-0000-0000AA010000}"/>
    <cellStyle name="SAPBEXHLevel2X" xfId="307" xr:uid="{00000000-0005-0000-0000-0000AB010000}"/>
    <cellStyle name="SAPBEXHLevel2X 2" xfId="308" xr:uid="{00000000-0005-0000-0000-0000AC010000}"/>
    <cellStyle name="SAPBEXHLevel3" xfId="309" xr:uid="{00000000-0005-0000-0000-0000AD010000}"/>
    <cellStyle name="SAPBEXHLevel3 2" xfId="310" xr:uid="{00000000-0005-0000-0000-0000AE010000}"/>
    <cellStyle name="SAPBEXHLevel3 3" xfId="311" xr:uid="{00000000-0005-0000-0000-0000AF010000}"/>
    <cellStyle name="SAPBEXHLevel3X" xfId="312" xr:uid="{00000000-0005-0000-0000-0000B0010000}"/>
    <cellStyle name="SAPBEXHLevel3X 2" xfId="313" xr:uid="{00000000-0005-0000-0000-0000B1010000}"/>
    <cellStyle name="SAPBEXinputData" xfId="314" xr:uid="{00000000-0005-0000-0000-0000B2010000}"/>
    <cellStyle name="SAPBEXinputData 2" xfId="315" xr:uid="{00000000-0005-0000-0000-0000B3010000}"/>
    <cellStyle name="SAPBEXItemHeader" xfId="316" xr:uid="{00000000-0005-0000-0000-0000B4010000}"/>
    <cellStyle name="SAPBEXresData" xfId="317" xr:uid="{00000000-0005-0000-0000-0000B5010000}"/>
    <cellStyle name="SAPBEXresData 2" xfId="318" xr:uid="{00000000-0005-0000-0000-0000B6010000}"/>
    <cellStyle name="SAPBEXresDataEmph" xfId="319" xr:uid="{00000000-0005-0000-0000-0000B7010000}"/>
    <cellStyle name="SAPBEXresDataEmph 2" xfId="320" xr:uid="{00000000-0005-0000-0000-0000B8010000}"/>
    <cellStyle name="SAPBEXresItem" xfId="321" xr:uid="{00000000-0005-0000-0000-0000B9010000}"/>
    <cellStyle name="SAPBEXresItem 2" xfId="322" xr:uid="{00000000-0005-0000-0000-0000BA010000}"/>
    <cellStyle name="SAPBEXresItemX" xfId="323" xr:uid="{00000000-0005-0000-0000-0000BB010000}"/>
    <cellStyle name="SAPBEXresItemX 2" xfId="324" xr:uid="{00000000-0005-0000-0000-0000BC010000}"/>
    <cellStyle name="SAPBEXstdData" xfId="325" xr:uid="{00000000-0005-0000-0000-0000BD010000}"/>
    <cellStyle name="SAPBEXstdData 2" xfId="326" xr:uid="{00000000-0005-0000-0000-0000BE010000}"/>
    <cellStyle name="SAPBEXstdData 3" xfId="327" xr:uid="{00000000-0005-0000-0000-0000BF010000}"/>
    <cellStyle name="SAPBEXstdData_2009 g _150609" xfId="328" xr:uid="{00000000-0005-0000-0000-0000C0010000}"/>
    <cellStyle name="SAPBEXstdDataEmph" xfId="329" xr:uid="{00000000-0005-0000-0000-0000C1010000}"/>
    <cellStyle name="SAPBEXstdItem" xfId="330" xr:uid="{00000000-0005-0000-0000-0000C2010000}"/>
    <cellStyle name="SAPBEXstdItem 2" xfId="331" xr:uid="{00000000-0005-0000-0000-0000C3010000}"/>
    <cellStyle name="SAPBEXstdItem 3" xfId="332" xr:uid="{00000000-0005-0000-0000-0000C4010000}"/>
    <cellStyle name="SAPBEXstdItem 4" xfId="333" xr:uid="{00000000-0005-0000-0000-0000C5010000}"/>
    <cellStyle name="SAPBEXstdItem_FMLikp03_081208_15_aprrez" xfId="334" xr:uid="{00000000-0005-0000-0000-0000C6010000}"/>
    <cellStyle name="SAPBEXstdItemX" xfId="335" xr:uid="{00000000-0005-0000-0000-0000C7010000}"/>
    <cellStyle name="SAPBEXstdItemX 2" xfId="336" xr:uid="{00000000-0005-0000-0000-0000C8010000}"/>
    <cellStyle name="SAPBEXtitle" xfId="337" xr:uid="{00000000-0005-0000-0000-0000C9010000}"/>
    <cellStyle name="SAPBEXunassignedItem" xfId="338" xr:uid="{00000000-0005-0000-0000-0000CA010000}"/>
    <cellStyle name="SAPBEXundefined" xfId="339" xr:uid="{00000000-0005-0000-0000-0000CB010000}"/>
    <cellStyle name="SAPBEXundefined 2" xfId="340" xr:uid="{00000000-0005-0000-0000-0000CC010000}"/>
    <cellStyle name="Sheet Title" xfId="341" xr:uid="{00000000-0005-0000-0000-0000CD010000}"/>
    <cellStyle name="Stils 1" xfId="342" xr:uid="{00000000-0005-0000-0000-0000CE010000}"/>
    <cellStyle name="Style 1" xfId="343" xr:uid="{00000000-0005-0000-0000-0000CF010000}"/>
    <cellStyle name="Title 2" xfId="344" xr:uid="{00000000-0005-0000-0000-0000D0010000}"/>
    <cellStyle name="Title 3" xfId="345" xr:uid="{00000000-0005-0000-0000-0000D1010000}"/>
    <cellStyle name="Total 2" xfId="346" xr:uid="{00000000-0005-0000-0000-0000D2010000}"/>
    <cellStyle name="Total 3" xfId="347" xr:uid="{00000000-0005-0000-0000-0000D3010000}"/>
    <cellStyle name="Total 4" xfId="389" xr:uid="{00000000-0005-0000-0000-0000D4010000}"/>
    <cellStyle name="V?st." xfId="348" xr:uid="{00000000-0005-0000-0000-0000D5010000}"/>
    <cellStyle name="Warning Text 2" xfId="349" xr:uid="{00000000-0005-0000-0000-0000D6010000}"/>
    <cellStyle name="Warning Text 3" xfId="350" xr:uid="{00000000-0005-0000-0000-0000D7010000}"/>
    <cellStyle name="Warning Text 4" xfId="390" xr:uid="{00000000-0005-0000-0000-0000D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Budžeta izpildes dinamika 2024. gadā  2014.-2020. ES fondu periodā</a:t>
            </a:r>
          </a:p>
        </c:rich>
      </c:tx>
      <c:layout>
        <c:manualLayout>
          <c:xMode val="edge"/>
          <c:yMode val="edge"/>
          <c:x val="0.21939407325713634"/>
          <c:y val="1.25516106747330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1313608022644632E-2"/>
          <c:y val="8.1365611384673464E-2"/>
          <c:w val="0.90365953025191237"/>
          <c:h val="0.7302052689327049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'Budžeta dinamika 14-20'!$F$4</c:f>
              <c:strCache>
                <c:ptCount val="1"/>
                <c:pt idx="0">
                  <c:v>Ikmēneša budžeta izdevumi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05-4C7E-98DB-02FD76654B64}"/>
                </c:ext>
              </c:extLst>
            </c:dLbl>
            <c:dLbl>
              <c:idx val="1"/>
              <c:layout>
                <c:manualLayout>
                  <c:x val="1.4343822556104675E-2"/>
                  <c:y val="9.677782751638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5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988182346718211E-2"/>
                      <c:h val="3.2483428973101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9F3-40CD-8A1B-D1C30F259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'Budžeta dinamika 14-20'!$G$2:$R$2</c:f>
              <c:strCache>
                <c:ptCount val="12"/>
                <c:pt idx="0">
                  <c:v>Janvāris</c:v>
                </c:pt>
                <c:pt idx="1">
                  <c:v>Februāris</c:v>
                </c:pt>
                <c:pt idx="2">
                  <c:v>Marts</c:v>
                </c:pt>
                <c:pt idx="3">
                  <c:v>Aprīlis</c:v>
                </c:pt>
                <c:pt idx="4">
                  <c:v>Maijs</c:v>
                </c:pt>
                <c:pt idx="5">
                  <c:v>Jūnijs</c:v>
                </c:pt>
                <c:pt idx="6">
                  <c:v>Jūlijs</c:v>
                </c:pt>
                <c:pt idx="7">
                  <c:v>Augusts</c:v>
                </c:pt>
                <c:pt idx="8">
                  <c:v>Septembris</c:v>
                </c:pt>
                <c:pt idx="9">
                  <c:v>Oktobris</c:v>
                </c:pt>
                <c:pt idx="10">
                  <c:v>Novembris</c:v>
                </c:pt>
                <c:pt idx="11">
                  <c:v>Decembris</c:v>
                </c:pt>
              </c:strCache>
            </c:strRef>
          </c:cat>
          <c:val>
            <c:numRef>
              <c:f>'Budžeta dinamika 14-20'!$G$4:$R$4</c:f>
              <c:numCache>
                <c:formatCode>#,##0</c:formatCode>
                <c:ptCount val="12"/>
                <c:pt idx="0">
                  <c:v>5368397.03</c:v>
                </c:pt>
                <c:pt idx="1">
                  <c:v>10530110.259999998</c:v>
                </c:pt>
                <c:pt idx="2">
                  <c:v>24146757.900000006</c:v>
                </c:pt>
                <c:pt idx="3">
                  <c:v>53472680.269999988</c:v>
                </c:pt>
                <c:pt idx="4">
                  <c:v>3219269.7900000066</c:v>
                </c:pt>
                <c:pt idx="5">
                  <c:v>18231567.74000001</c:v>
                </c:pt>
                <c:pt idx="6">
                  <c:v>4537571.3100000024</c:v>
                </c:pt>
                <c:pt idx="7">
                  <c:v>9489342.4499999881</c:v>
                </c:pt>
                <c:pt idx="8">
                  <c:v>90333.689999997616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2-4146-AFE2-7804DDD29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69600"/>
        <c:axId val="178567424"/>
      </c:barChart>
      <c:lineChart>
        <c:grouping val="standard"/>
        <c:varyColors val="0"/>
        <c:ser>
          <c:idx val="1"/>
          <c:order val="0"/>
          <c:tx>
            <c:strRef>
              <c:f>'Budžeta dinamika 14-20'!$F$3</c:f>
              <c:strCache>
                <c:ptCount val="1"/>
                <c:pt idx="0">
                  <c:v>Budžeta izpilde, kumulatīvi, milj. euro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4056639544095582E-2"/>
                  <c:y val="-3.2974885955299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F3-40CD-8A1B-D1C30F259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'Budžeta dinamika 14-20'!$G$2:$R$2</c:f>
              <c:strCache>
                <c:ptCount val="12"/>
                <c:pt idx="0">
                  <c:v>Janvāris</c:v>
                </c:pt>
                <c:pt idx="1">
                  <c:v>Februāris</c:v>
                </c:pt>
                <c:pt idx="2">
                  <c:v>Marts</c:v>
                </c:pt>
                <c:pt idx="3">
                  <c:v>Aprīlis</c:v>
                </c:pt>
                <c:pt idx="4">
                  <c:v>Maijs</c:v>
                </c:pt>
                <c:pt idx="5">
                  <c:v>Jūnijs</c:v>
                </c:pt>
                <c:pt idx="6">
                  <c:v>Jūlijs</c:v>
                </c:pt>
                <c:pt idx="7">
                  <c:v>Augusts</c:v>
                </c:pt>
                <c:pt idx="8">
                  <c:v>Septembris</c:v>
                </c:pt>
                <c:pt idx="9">
                  <c:v>Oktobris</c:v>
                </c:pt>
                <c:pt idx="10">
                  <c:v>Novembris</c:v>
                </c:pt>
                <c:pt idx="11">
                  <c:v>Decembris</c:v>
                </c:pt>
              </c:strCache>
            </c:strRef>
          </c:cat>
          <c:val>
            <c:numRef>
              <c:f>'Budžeta dinamika 14-20'!$G$3:$R$3</c:f>
              <c:numCache>
                <c:formatCode>#,##0</c:formatCode>
                <c:ptCount val="12"/>
                <c:pt idx="0">
                  <c:v>5368397.03</c:v>
                </c:pt>
                <c:pt idx="1">
                  <c:v>15898507.289999999</c:v>
                </c:pt>
                <c:pt idx="2">
                  <c:v>40045265.190000005</c:v>
                </c:pt>
                <c:pt idx="3">
                  <c:v>93517945.459999993</c:v>
                </c:pt>
                <c:pt idx="4">
                  <c:v>96737215.25</c:v>
                </c:pt>
                <c:pt idx="5">
                  <c:v>114968782.99000001</c:v>
                </c:pt>
                <c:pt idx="6">
                  <c:v>119506354.30000001</c:v>
                </c:pt>
                <c:pt idx="7">
                  <c:v>128995696.75</c:v>
                </c:pt>
                <c:pt idx="8">
                  <c:v>129086030.44</c:v>
                </c:pt>
                <c:pt idx="9">
                  <c:v>129086030.44</c:v>
                </c:pt>
                <c:pt idx="10">
                  <c:v>129086030.44</c:v>
                </c:pt>
                <c:pt idx="11">
                  <c:v>129086030.44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F2-4146-AFE2-7804DDD29A6C}"/>
            </c:ext>
          </c:extLst>
        </c:ser>
        <c:ser>
          <c:idx val="3"/>
          <c:order val="2"/>
          <c:tx>
            <c:strRef>
              <c:f>'Budžeta dinamika 14-20'!$F$5</c:f>
              <c:strCache>
                <c:ptCount val="1"/>
                <c:pt idx="0">
                  <c:v>Budžeta likums 2024. gadam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4.0249474413718228E-3"/>
                  <c:y val="-1.47239828544364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0-4117-B16A-0CDCCB2D4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'Budžeta dinamika 14-20'!$G$5:$R$5</c:f>
              <c:numCache>
                <c:formatCode>#,##0</c:formatCode>
                <c:ptCount val="12"/>
                <c:pt idx="11">
                  <c:v>543917301.14999926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0-4117-B16A-0CDCCB2D4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51424"/>
        <c:axId val="178565504"/>
      </c:lineChart>
      <c:catAx>
        <c:axId val="17855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565504"/>
        <c:crosses val="autoZero"/>
        <c:auto val="1"/>
        <c:lblAlgn val="ctr"/>
        <c:lblOffset val="100"/>
        <c:noMultiLvlLbl val="0"/>
      </c:catAx>
      <c:valAx>
        <c:axId val="1785655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55142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lv-LV"/>
                    <a:t>Milj. </a:t>
                  </a:r>
                  <a:r>
                    <a:rPr lang="lv-LV" i="1"/>
                    <a:t>euro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8567424"/>
        <c:scaling>
          <c:orientation val="minMax"/>
          <c:max val="300000000"/>
        </c:scaling>
        <c:delete val="1"/>
        <c:axPos val="r"/>
        <c:numFmt formatCode="#,##0" sourceLinked="1"/>
        <c:majorTickMark val="out"/>
        <c:minorTickMark val="none"/>
        <c:tickLblPos val="nextTo"/>
        <c:crossAx val="178569600"/>
        <c:crosses val="max"/>
        <c:crossBetween val="between"/>
        <c:dispUnits>
          <c:builtInUnit val="millions"/>
        </c:dispUnits>
      </c:valAx>
      <c:catAx>
        <c:axId val="17856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567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lv-LV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92D050"/>
  </sheetPr>
  <sheetViews>
    <sheetView zoomScale="118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40"/>
  <sheetViews>
    <sheetView tabSelected="1" zoomScale="85" zoomScaleNormal="85" zoomScaleSheetLayoutView="85" workbookViewId="0"/>
  </sheetViews>
  <sheetFormatPr defaultColWidth="9.140625" defaultRowHeight="15" outlineLevelRow="2"/>
  <cols>
    <col min="1" max="1" width="43.85546875" style="193" customWidth="1"/>
    <col min="2" max="2" width="16" style="193" customWidth="1"/>
    <col min="3" max="3" width="16.5703125" style="193" customWidth="1"/>
    <col min="4" max="4" width="18" style="193" customWidth="1"/>
    <col min="5" max="5" width="24.5703125" style="193" customWidth="1"/>
    <col min="6" max="6" width="9.28515625" style="193" customWidth="1"/>
    <col min="7" max="7" width="18" style="193" bestFit="1" customWidth="1"/>
    <col min="8" max="8" width="28" style="193" customWidth="1"/>
    <col min="9" max="9" width="10.7109375" style="193" bestFit="1" customWidth="1"/>
    <col min="10" max="16384" width="9.140625" style="193"/>
  </cols>
  <sheetData>
    <row r="1" spans="1:9" ht="15.75">
      <c r="A1" s="1"/>
      <c r="B1" s="1"/>
      <c r="C1" s="1"/>
      <c r="D1" s="1"/>
      <c r="E1" s="1"/>
      <c r="F1" s="192"/>
      <c r="G1" s="192"/>
      <c r="H1" s="192"/>
    </row>
    <row r="2" spans="1:9" ht="21" customHeight="1">
      <c r="A2" s="211" t="s">
        <v>235</v>
      </c>
      <c r="B2" s="211"/>
      <c r="C2" s="211"/>
      <c r="D2" s="211"/>
      <c r="E2" s="211"/>
      <c r="F2" s="192"/>
      <c r="G2" s="192"/>
      <c r="H2" s="192"/>
    </row>
    <row r="3" spans="1:9" ht="19.5" customHeight="1">
      <c r="A3" s="12" t="s">
        <v>239</v>
      </c>
      <c r="B3" s="13"/>
      <c r="C3" s="13"/>
      <c r="D3" s="13"/>
      <c r="E3" s="13"/>
      <c r="F3" s="192"/>
      <c r="G3" s="192"/>
      <c r="H3" s="192"/>
    </row>
    <row r="4" spans="1:9" ht="19.5" customHeight="1">
      <c r="A4" s="214" t="s">
        <v>233</v>
      </c>
      <c r="B4" s="214"/>
      <c r="C4" s="214"/>
      <c r="D4" s="214"/>
      <c r="E4" s="157">
        <f>'Budžeta dinamika 14-20'!R5</f>
        <v>543917301.14999926</v>
      </c>
      <c r="F4" s="192"/>
      <c r="G4" s="192"/>
      <c r="H4" s="192"/>
    </row>
    <row r="5" spans="1:9" ht="19.5" customHeight="1">
      <c r="A5" s="214" t="s">
        <v>236</v>
      </c>
      <c r="B5" s="214"/>
      <c r="C5" s="214"/>
      <c r="D5" s="214"/>
      <c r="E5" s="157">
        <f>B36</f>
        <v>129086041</v>
      </c>
      <c r="F5" s="192"/>
      <c r="G5" s="192"/>
      <c r="H5" s="192"/>
    </row>
    <row r="6" spans="1:9" ht="19.5" customHeight="1">
      <c r="A6" s="214" t="s">
        <v>205</v>
      </c>
      <c r="B6" s="214"/>
      <c r="C6" s="214"/>
      <c r="D6" s="214"/>
      <c r="E6" s="157">
        <f>E4-E5</f>
        <v>414831260.14999926</v>
      </c>
      <c r="F6" s="192"/>
      <c r="G6" s="192"/>
      <c r="H6" s="192"/>
    </row>
    <row r="7" spans="1:9" s="195" customFormat="1" ht="49.5" customHeight="1">
      <c r="A7" s="14" t="s">
        <v>2</v>
      </c>
      <c r="B7" s="14" t="s">
        <v>234</v>
      </c>
      <c r="C7" s="14" t="s">
        <v>240</v>
      </c>
      <c r="D7" s="14" t="s">
        <v>20</v>
      </c>
      <c r="E7" s="14" t="s">
        <v>126</v>
      </c>
    </row>
    <row r="8" spans="1:9" s="196" customFormat="1" ht="16.5" thickBot="1">
      <c r="A8" s="14">
        <v>1</v>
      </c>
      <c r="B8" s="14">
        <v>2</v>
      </c>
      <c r="C8" s="14">
        <v>3</v>
      </c>
      <c r="D8" s="14" t="s">
        <v>129</v>
      </c>
      <c r="E8" s="86" t="s">
        <v>130</v>
      </c>
    </row>
    <row r="9" spans="1:9" s="197" customFormat="1" ht="38.25" customHeight="1">
      <c r="A9" s="208" t="s">
        <v>62</v>
      </c>
      <c r="B9" s="209"/>
      <c r="C9" s="209"/>
      <c r="D9" s="209"/>
      <c r="E9" s="210"/>
      <c r="F9" s="198"/>
      <c r="G9" s="198"/>
      <c r="H9" s="198"/>
    </row>
    <row r="10" spans="1:9" s="197" customFormat="1" ht="15.75">
      <c r="A10" s="26" t="s">
        <v>22</v>
      </c>
      <c r="B10" s="27">
        <f>B11</f>
        <v>52651315</v>
      </c>
      <c r="C10" s="27">
        <f>C11</f>
        <v>52651311.460000001</v>
      </c>
      <c r="D10" s="122">
        <f>IFERROR(C10/B10,"-")</f>
        <v>0.99999993276521204</v>
      </c>
      <c r="E10" s="27">
        <f>B10-C10</f>
        <v>3.5399999991059303</v>
      </c>
      <c r="F10" s="198"/>
      <c r="G10" s="198"/>
      <c r="H10" s="198"/>
    </row>
    <row r="11" spans="1:9" s="197" customFormat="1" ht="16.5" thickBot="1">
      <c r="A11" s="29" t="s">
        <v>34</v>
      </c>
      <c r="B11" s="30">
        <v>52651315</v>
      </c>
      <c r="C11" s="30">
        <v>52651311.460000001</v>
      </c>
      <c r="D11" s="121">
        <f>IFERROR(C11/B11,"-")</f>
        <v>0.99999993276521204</v>
      </c>
      <c r="E11" s="87">
        <f>IF(B11&gt;0,B11-C11,0)</f>
        <v>3.5399999991059303</v>
      </c>
      <c r="F11" s="199"/>
      <c r="G11" s="200"/>
      <c r="H11" s="201"/>
    </row>
    <row r="12" spans="1:9" s="197" customFormat="1" ht="15.75">
      <c r="A12" s="90" t="s">
        <v>24</v>
      </c>
      <c r="B12" s="89">
        <f>B13</f>
        <v>4750956</v>
      </c>
      <c r="C12" s="89">
        <f>C13</f>
        <v>4750952.53</v>
      </c>
      <c r="D12" s="127">
        <f>C12/B12</f>
        <v>0.99999926962068275</v>
      </c>
      <c r="E12" s="89">
        <f>B12-C12</f>
        <v>3.4699999997392297</v>
      </c>
      <c r="F12" s="198"/>
      <c r="G12" s="198"/>
      <c r="H12" s="198"/>
    </row>
    <row r="13" spans="1:9" s="197" customFormat="1" ht="16.5" thickBot="1">
      <c r="A13" s="29" t="s">
        <v>35</v>
      </c>
      <c r="B13" s="30">
        <v>4750956</v>
      </c>
      <c r="C13" s="30">
        <v>4750952.53</v>
      </c>
      <c r="D13" s="121">
        <f>IFERROR(C13/B13,"-")</f>
        <v>0.99999926962068275</v>
      </c>
      <c r="E13" s="87">
        <f>IF(B13&gt;0,B13-C13,0)</f>
        <v>3.4699999997392297</v>
      </c>
      <c r="F13" s="199"/>
      <c r="G13" s="200"/>
      <c r="H13" s="201"/>
      <c r="I13" s="202"/>
    </row>
    <row r="14" spans="1:9" s="197" customFormat="1" ht="15.75">
      <c r="A14" s="88" t="s">
        <v>23</v>
      </c>
      <c r="B14" s="89">
        <f>B15</f>
        <v>71672710</v>
      </c>
      <c r="C14" s="89">
        <f>C15</f>
        <v>71672707.290000007</v>
      </c>
      <c r="D14" s="127">
        <f>C14/B14</f>
        <v>0.99999996218923504</v>
      </c>
      <c r="E14" s="89">
        <f>B14-C14</f>
        <v>2.7099999934434891</v>
      </c>
      <c r="F14" s="198"/>
      <c r="G14" s="198"/>
      <c r="H14" s="198"/>
    </row>
    <row r="15" spans="1:9" s="197" customFormat="1" ht="18.95" customHeight="1" thickBot="1">
      <c r="A15" s="32" t="s">
        <v>29</v>
      </c>
      <c r="B15" s="30">
        <v>71672710</v>
      </c>
      <c r="C15" s="30">
        <v>71672707.290000007</v>
      </c>
      <c r="D15" s="121">
        <f>IFERROR(C15/B15,"-")</f>
        <v>0.99999996218923504</v>
      </c>
      <c r="E15" s="87">
        <f>IF(B15&gt;0,B15-C15,0)</f>
        <v>2.7099999934434891</v>
      </c>
      <c r="F15" s="203"/>
    </row>
    <row r="16" spans="1:9" s="197" customFormat="1" ht="42" customHeight="1">
      <c r="A16" s="212" t="s">
        <v>133</v>
      </c>
      <c r="B16" s="212"/>
      <c r="C16" s="212"/>
      <c r="D16" s="212"/>
      <c r="E16" s="213"/>
      <c r="F16" s="203"/>
    </row>
    <row r="17" spans="1:7" s="197" customFormat="1" ht="47.25">
      <c r="A17" s="72" t="s">
        <v>16</v>
      </c>
      <c r="B17" s="72" t="str">
        <f>B7</f>
        <v>Gada plāns
(01.01.2024.-31.12.2024.)</v>
      </c>
      <c r="C17" s="72" t="str">
        <f>C7</f>
        <v>Izpilde (01.01.2024.-31.12.2024.)</v>
      </c>
      <c r="D17" s="72" t="str">
        <f>D7</f>
        <v>Izpilde pret gada plānu, %</v>
      </c>
      <c r="E17" s="72" t="str">
        <f>E7</f>
        <v>Gada plāna atlikums</v>
      </c>
      <c r="F17" s="203"/>
    </row>
    <row r="18" spans="1:7" s="197" customFormat="1" ht="15.75">
      <c r="A18" s="74">
        <v>1</v>
      </c>
      <c r="B18" s="74">
        <v>2</v>
      </c>
      <c r="C18" s="74">
        <v>3</v>
      </c>
      <c r="D18" s="74" t="s">
        <v>129</v>
      </c>
      <c r="E18" s="74" t="s">
        <v>130</v>
      </c>
      <c r="F18" s="203"/>
    </row>
    <row r="19" spans="1:7" s="197" customFormat="1" ht="15.75">
      <c r="A19" s="85" t="s">
        <v>43</v>
      </c>
      <c r="B19" s="50">
        <f>B11+B13+B15</f>
        <v>129074981</v>
      </c>
      <c r="C19" s="50">
        <f>C11+C13+C15</f>
        <v>129074971.28</v>
      </c>
      <c r="D19" s="119">
        <f>IFERROR(C19/B19,"-")</f>
        <v>0.99999992469493371</v>
      </c>
      <c r="E19" s="50">
        <f>IF(B19&gt;0,B19-C19,0)</f>
        <v>9.7199999988079071</v>
      </c>
      <c r="F19" s="203"/>
    </row>
    <row r="20" spans="1:7" s="197" customFormat="1" ht="15.75">
      <c r="A20" s="85" t="s">
        <v>56</v>
      </c>
      <c r="B20" s="50">
        <v>11060</v>
      </c>
      <c r="C20" s="50">
        <v>11059.16</v>
      </c>
      <c r="D20" s="119">
        <f>IFERROR(C20/B20,"-")</f>
        <v>0.99992405063291134</v>
      </c>
      <c r="E20" s="50">
        <f>IF(B20&gt;0,B20-C20,0)</f>
        <v>0.84000000000014552</v>
      </c>
      <c r="F20" s="203"/>
    </row>
    <row r="21" spans="1:7" s="197" customFormat="1" ht="15.75" hidden="1" outlineLevel="1">
      <c r="A21" s="85" t="s">
        <v>41</v>
      </c>
      <c r="B21" s="205">
        <v>0</v>
      </c>
      <c r="C21" s="205">
        <v>0</v>
      </c>
      <c r="D21" s="206" t="s">
        <v>232</v>
      </c>
      <c r="E21" s="205">
        <v>0</v>
      </c>
      <c r="F21" s="203"/>
    </row>
    <row r="22" spans="1:7" s="197" customFormat="1" ht="15.75" hidden="1" outlineLevel="1">
      <c r="A22" s="85" t="s">
        <v>49</v>
      </c>
      <c r="B22" s="50">
        <v>0</v>
      </c>
      <c r="C22" s="50">
        <v>0</v>
      </c>
      <c r="D22" s="119" t="s">
        <v>232</v>
      </c>
      <c r="E22" s="50">
        <v>0</v>
      </c>
      <c r="F22" s="203"/>
    </row>
    <row r="23" spans="1:7" s="197" customFormat="1" ht="15.75" hidden="1" outlineLevel="1">
      <c r="A23" s="85" t="s">
        <v>140</v>
      </c>
      <c r="B23" s="50">
        <v>0</v>
      </c>
      <c r="C23" s="50">
        <v>0</v>
      </c>
      <c r="D23" s="119" t="s">
        <v>232</v>
      </c>
      <c r="E23" s="50">
        <v>0</v>
      </c>
      <c r="F23" s="203"/>
    </row>
    <row r="24" spans="1:7" s="197" customFormat="1" ht="15.75" hidden="1" outlineLevel="1">
      <c r="A24" s="85" t="s">
        <v>48</v>
      </c>
      <c r="B24" s="50">
        <v>0</v>
      </c>
      <c r="C24" s="50">
        <v>0</v>
      </c>
      <c r="D24" s="119" t="s">
        <v>232</v>
      </c>
      <c r="E24" s="50">
        <v>0</v>
      </c>
      <c r="F24" s="203"/>
    </row>
    <row r="25" spans="1:7" s="197" customFormat="1" ht="15.75" hidden="1" outlineLevel="1">
      <c r="A25" s="85" t="s">
        <v>44</v>
      </c>
      <c r="B25" s="50">
        <v>0</v>
      </c>
      <c r="C25" s="50">
        <v>0</v>
      </c>
      <c r="D25" s="119" t="s">
        <v>232</v>
      </c>
      <c r="E25" s="50">
        <v>0</v>
      </c>
      <c r="F25" s="203"/>
    </row>
    <row r="26" spans="1:7" s="197" customFormat="1" ht="15.75" hidden="1" outlineLevel="1">
      <c r="A26" s="85" t="s">
        <v>50</v>
      </c>
      <c r="B26" s="50">
        <v>0</v>
      </c>
      <c r="C26" s="52">
        <v>0</v>
      </c>
      <c r="D26" s="119" t="s">
        <v>232</v>
      </c>
      <c r="E26" s="50">
        <v>0</v>
      </c>
      <c r="F26" s="203"/>
    </row>
    <row r="27" spans="1:7" s="197" customFormat="1" ht="15.75" hidden="1" outlineLevel="1">
      <c r="A27" s="95" t="s">
        <v>42</v>
      </c>
      <c r="B27" s="96">
        <v>0</v>
      </c>
      <c r="C27" s="96">
        <v>0</v>
      </c>
      <c r="D27" s="128" t="s">
        <v>232</v>
      </c>
      <c r="E27" s="96">
        <v>0</v>
      </c>
      <c r="F27" s="203"/>
      <c r="G27" s="204"/>
    </row>
    <row r="28" spans="1:7" s="197" customFormat="1" ht="15.75" hidden="1" outlineLevel="1">
      <c r="A28" s="85" t="s">
        <v>51</v>
      </c>
      <c r="B28" s="50">
        <v>0</v>
      </c>
      <c r="C28" s="50">
        <v>0</v>
      </c>
      <c r="D28" s="119" t="s">
        <v>232</v>
      </c>
      <c r="E28" s="50">
        <v>0</v>
      </c>
      <c r="F28" s="203"/>
    </row>
    <row r="29" spans="1:7" s="197" customFormat="1" ht="15.75" hidden="1" outlineLevel="1">
      <c r="A29" s="85" t="s">
        <v>47</v>
      </c>
      <c r="B29" s="50">
        <v>0</v>
      </c>
      <c r="C29" s="50">
        <v>0</v>
      </c>
      <c r="D29" s="119" t="s">
        <v>232</v>
      </c>
      <c r="E29" s="50">
        <v>0</v>
      </c>
      <c r="F29" s="203"/>
    </row>
    <row r="30" spans="1:7" s="197" customFormat="1" ht="15.75" hidden="1" outlineLevel="1">
      <c r="A30" s="85" t="s">
        <v>53</v>
      </c>
      <c r="B30" s="50">
        <v>0</v>
      </c>
      <c r="C30" s="50">
        <v>0</v>
      </c>
      <c r="D30" s="119" t="s">
        <v>0</v>
      </c>
      <c r="E30" s="50">
        <v>0</v>
      </c>
      <c r="F30" s="203"/>
    </row>
    <row r="31" spans="1:7" s="197" customFormat="1" ht="15.75" hidden="1" outlineLevel="1">
      <c r="A31" s="94" t="s">
        <v>54</v>
      </c>
      <c r="B31" s="50">
        <v>0</v>
      </c>
      <c r="C31" s="50">
        <v>0</v>
      </c>
      <c r="D31" s="119" t="s">
        <v>0</v>
      </c>
      <c r="E31" s="50">
        <v>0</v>
      </c>
      <c r="F31" s="203"/>
    </row>
    <row r="32" spans="1:7" s="197" customFormat="1" ht="15.75" hidden="1" outlineLevel="2">
      <c r="A32" s="85" t="s">
        <v>52</v>
      </c>
      <c r="B32" s="50">
        <v>0</v>
      </c>
      <c r="C32" s="50">
        <v>0</v>
      </c>
      <c r="D32" s="119" t="s">
        <v>0</v>
      </c>
      <c r="E32" s="50">
        <v>0</v>
      </c>
      <c r="F32" s="203"/>
    </row>
    <row r="33" spans="1:8" s="197" customFormat="1" ht="15.75" hidden="1" outlineLevel="2">
      <c r="A33" s="85" t="s">
        <v>45</v>
      </c>
      <c r="B33" s="50">
        <v>0</v>
      </c>
      <c r="C33" s="50">
        <v>0</v>
      </c>
      <c r="D33" s="119" t="s">
        <v>0</v>
      </c>
      <c r="E33" s="50">
        <v>0</v>
      </c>
      <c r="F33" s="203"/>
    </row>
    <row r="34" spans="1:8" s="197" customFormat="1" ht="15.75" hidden="1" outlineLevel="2">
      <c r="A34" s="94" t="s">
        <v>55</v>
      </c>
      <c r="B34" s="50">
        <v>0</v>
      </c>
      <c r="C34" s="50">
        <v>0</v>
      </c>
      <c r="D34" s="119" t="s">
        <v>0</v>
      </c>
      <c r="E34" s="50">
        <v>0</v>
      </c>
      <c r="F34" s="203"/>
    </row>
    <row r="35" spans="1:8" s="197" customFormat="1" ht="15.75" hidden="1" outlineLevel="2">
      <c r="A35" s="85" t="s">
        <v>46</v>
      </c>
      <c r="B35" s="50">
        <v>0</v>
      </c>
      <c r="C35" s="50">
        <v>0</v>
      </c>
      <c r="D35" s="119" t="s">
        <v>0</v>
      </c>
      <c r="E35" s="50">
        <v>0</v>
      </c>
      <c r="F35" s="203"/>
    </row>
    <row r="36" spans="1:8" s="197" customFormat="1" ht="15.75" collapsed="1">
      <c r="A36" s="158" t="s">
        <v>17</v>
      </c>
      <c r="B36" s="159">
        <f>B19+B20</f>
        <v>129086041</v>
      </c>
      <c r="C36" s="159">
        <f>C19+C20</f>
        <v>129086030.44</v>
      </c>
      <c r="D36" s="160">
        <f>IFERROR(C36/B36,"-")</f>
        <v>0.99999991819409817</v>
      </c>
      <c r="E36" s="159">
        <f>IF(B36&gt;0,B36-C36,0)</f>
        <v>10.560000002384186</v>
      </c>
    </row>
    <row r="37" spans="1:8" s="192" customFormat="1" ht="16.5" customHeight="1">
      <c r="A37" s="207" t="s">
        <v>238</v>
      </c>
      <c r="B37" s="207"/>
      <c r="C37" s="207"/>
      <c r="D37" s="207"/>
      <c r="E37" s="207"/>
      <c r="G37" s="193"/>
      <c r="H37" s="193"/>
    </row>
    <row r="38" spans="1:8" s="192" customFormat="1" ht="33" customHeight="1">
      <c r="A38" s="207" t="s">
        <v>203</v>
      </c>
      <c r="B38" s="207"/>
      <c r="C38" s="207"/>
      <c r="D38" s="207"/>
      <c r="E38" s="207"/>
      <c r="G38" s="193"/>
      <c r="H38" s="193"/>
    </row>
    <row r="39" spans="1:8" ht="15.75">
      <c r="A39" s="192"/>
      <c r="B39" s="192"/>
      <c r="C39" s="192"/>
      <c r="D39" s="192"/>
      <c r="E39" s="192"/>
    </row>
    <row r="40" spans="1:8">
      <c r="B40" s="194"/>
      <c r="C40" s="194"/>
    </row>
  </sheetData>
  <mergeCells count="8">
    <mergeCell ref="A38:E38"/>
    <mergeCell ref="A9:E9"/>
    <mergeCell ref="A2:E2"/>
    <mergeCell ref="A37:E37"/>
    <mergeCell ref="A16:E16"/>
    <mergeCell ref="A4:D4"/>
    <mergeCell ref="A5:D5"/>
    <mergeCell ref="A6:D6"/>
  </mergeCells>
  <printOptions horizontalCentered="1"/>
  <pageMargins left="0.7" right="0.7" top="0.75" bottom="0.75" header="0.3" footer="0.3"/>
  <pageSetup paperSize="9" scale="73" fitToHeight="0" orientation="portrait" r:id="rId1"/>
  <headerFooter>
    <oddFooter>&amp;R&amp;P/&amp;N</oddFooter>
  </headerFooter>
  <rowBreaks count="1" manualBreakCount="1">
    <brk id="15" max="4" man="1"/>
  </rowBreaks>
  <ignoredErrors>
    <ignoredError sqref="E11 D12 D14 E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68"/>
  <sheetViews>
    <sheetView view="pageBreakPreview" zoomScale="85" zoomScaleNormal="85" zoomScaleSheetLayoutView="85" workbookViewId="0">
      <selection activeCell="A4" sqref="A4:D4"/>
    </sheetView>
  </sheetViews>
  <sheetFormatPr defaultRowHeight="15" outlineLevelRow="1"/>
  <cols>
    <col min="1" max="1" width="43.85546875" customWidth="1"/>
    <col min="2" max="2" width="16" customWidth="1"/>
    <col min="3" max="3" width="16.5703125" customWidth="1"/>
    <col min="4" max="4" width="18" customWidth="1"/>
    <col min="5" max="5" width="24.5703125" customWidth="1"/>
    <col min="6" max="6" width="9.28515625" customWidth="1"/>
    <col min="7" max="7" width="18" bestFit="1" customWidth="1"/>
    <col min="8" max="8" width="28" customWidth="1"/>
    <col min="9" max="9" width="10.7109375" bestFit="1" customWidth="1"/>
  </cols>
  <sheetData>
    <row r="1" spans="1:8" ht="15.75">
      <c r="A1" s="1"/>
      <c r="B1" s="1"/>
      <c r="C1" s="1"/>
      <c r="D1" s="1"/>
      <c r="E1" s="1"/>
      <c r="F1" s="1"/>
      <c r="G1" s="1"/>
      <c r="H1" s="1"/>
    </row>
    <row r="2" spans="1:8" ht="21" customHeight="1">
      <c r="A2" s="211" t="s">
        <v>202</v>
      </c>
      <c r="B2" s="211"/>
      <c r="C2" s="211"/>
      <c r="D2" s="211"/>
      <c r="E2" s="211"/>
      <c r="F2" s="1"/>
      <c r="G2" s="1"/>
      <c r="H2" s="1"/>
    </row>
    <row r="3" spans="1:8" ht="19.5" customHeight="1">
      <c r="A3" s="12" t="str">
        <f>'1_ESfondi_14-20'!A3</f>
        <v>Sagatavots 15.01.2025.</v>
      </c>
      <c r="B3" s="13"/>
      <c r="C3" s="13"/>
      <c r="D3" s="13"/>
      <c r="E3" s="13"/>
      <c r="F3" s="1"/>
      <c r="G3" s="1"/>
      <c r="H3" s="1"/>
    </row>
    <row r="4" spans="1:8" ht="19.5" customHeight="1">
      <c r="A4" s="214" t="s">
        <v>204</v>
      </c>
      <c r="B4" s="214"/>
      <c r="C4" s="214"/>
      <c r="D4" s="214"/>
      <c r="E4" s="157">
        <f>'Budžeta dinamika 14-20'!R12</f>
        <v>200000000</v>
      </c>
      <c r="F4" s="1"/>
      <c r="G4" s="1"/>
      <c r="H4" s="1"/>
    </row>
    <row r="5" spans="1:8" ht="19.5" customHeight="1">
      <c r="A5" s="214" t="s">
        <v>228</v>
      </c>
      <c r="B5" s="214"/>
      <c r="C5" s="214"/>
      <c r="D5" s="214"/>
      <c r="E5" s="157">
        <f>B64</f>
        <v>77430514</v>
      </c>
      <c r="F5" s="1"/>
      <c r="G5" s="1"/>
      <c r="H5" s="1"/>
    </row>
    <row r="6" spans="1:8" ht="19.5" customHeight="1">
      <c r="A6" s="214" t="s">
        <v>205</v>
      </c>
      <c r="B6" s="214"/>
      <c r="C6" s="214"/>
      <c r="D6" s="214"/>
      <c r="E6" s="157">
        <f>E4-E5</f>
        <v>122569486</v>
      </c>
      <c r="F6" s="1"/>
      <c r="G6" s="1"/>
      <c r="H6" s="1"/>
    </row>
    <row r="7" spans="1:8" s="2" customFormat="1" ht="49.5" customHeight="1">
      <c r="A7" s="14" t="s">
        <v>2</v>
      </c>
      <c r="B7" s="14" t="str">
        <f>'1_ESfondi_14-20'!B7</f>
        <v>Gada plāns
(01.01.2024.-31.12.2024.)</v>
      </c>
      <c r="C7" s="14" t="str">
        <f>'1_ESfondi_14-20'!C7</f>
        <v>Izpilde (01.01.2024.-31.12.2024.)</v>
      </c>
      <c r="D7" s="14" t="s">
        <v>20</v>
      </c>
      <c r="E7" s="14" t="s">
        <v>126</v>
      </c>
    </row>
    <row r="8" spans="1:8" s="3" customFormat="1" ht="15.75" customHeight="1" thickBot="1">
      <c r="A8" s="14">
        <v>1</v>
      </c>
      <c r="B8" s="14">
        <v>2</v>
      </c>
      <c r="C8" s="14">
        <v>3</v>
      </c>
      <c r="D8" s="14" t="s">
        <v>129</v>
      </c>
      <c r="E8" s="14" t="s">
        <v>130</v>
      </c>
    </row>
    <row r="9" spans="1:8" s="4" customFormat="1" ht="18.75" collapsed="1">
      <c r="A9" s="215" t="s">
        <v>160</v>
      </c>
      <c r="B9" s="216"/>
      <c r="C9" s="216"/>
      <c r="D9" s="216"/>
      <c r="E9" s="217"/>
      <c r="F9" s="8"/>
    </row>
    <row r="10" spans="1:8" s="4" customFormat="1" ht="15.75">
      <c r="A10" s="16" t="s">
        <v>164</v>
      </c>
      <c r="B10" s="17">
        <f>SUM(B11:B15)</f>
        <v>2023396</v>
      </c>
      <c r="C10" s="17">
        <f>SUM(C11:C15)</f>
        <v>1627737.3299999998</v>
      </c>
      <c r="D10" s="120">
        <f>C10/B10</f>
        <v>0.80445811398263112</v>
      </c>
      <c r="E10" s="17">
        <f>B10-C10</f>
        <v>395658.67000000016</v>
      </c>
      <c r="F10" s="8"/>
    </row>
    <row r="11" spans="1:8" s="4" customFormat="1" ht="15.75">
      <c r="A11" s="19" t="s">
        <v>187</v>
      </c>
      <c r="B11" s="20">
        <v>1100149</v>
      </c>
      <c r="C11" s="20">
        <v>768912.85</v>
      </c>
      <c r="D11" s="119">
        <f>IFERROR(C11/B11,"-")</f>
        <v>0.69891701033223674</v>
      </c>
      <c r="E11" s="50">
        <f>IF(B11&gt;0,B11-C11,0)</f>
        <v>331236.15000000002</v>
      </c>
      <c r="F11" s="8"/>
    </row>
    <row r="12" spans="1:8" s="4" customFormat="1" ht="15.75">
      <c r="A12" s="19" t="s">
        <v>186</v>
      </c>
      <c r="B12" s="20">
        <v>616731</v>
      </c>
      <c r="C12" s="20">
        <v>554211.17000000004</v>
      </c>
      <c r="D12" s="119">
        <f>IFERROR(C12/B12,"-")</f>
        <v>0.89862706755457411</v>
      </c>
      <c r="E12" s="50">
        <f>IF(B12&gt;0,B12-C12,0)</f>
        <v>62519.829999999958</v>
      </c>
      <c r="F12" s="8"/>
    </row>
    <row r="13" spans="1:8" s="4" customFormat="1" ht="15.75">
      <c r="A13" s="19" t="s">
        <v>189</v>
      </c>
      <c r="B13" s="20">
        <v>15492</v>
      </c>
      <c r="C13" s="20">
        <v>13590.65</v>
      </c>
      <c r="D13" s="119">
        <f>IFERROR(C13/B13,"-")</f>
        <v>0.87726891298734833</v>
      </c>
      <c r="E13" s="50">
        <f>IF(B13&gt;0,B13-C13,0)</f>
        <v>1901.3500000000004</v>
      </c>
      <c r="F13" s="8"/>
    </row>
    <row r="14" spans="1:8" s="4" customFormat="1" ht="15.75">
      <c r="A14" s="19" t="s">
        <v>214</v>
      </c>
      <c r="B14" s="20">
        <v>291024</v>
      </c>
      <c r="C14" s="20">
        <v>291022.65999999997</v>
      </c>
      <c r="D14" s="119">
        <f>IFERROR(C14/B14,"-")</f>
        <v>0.99999539556875028</v>
      </c>
      <c r="E14" s="50">
        <f>IF(B14&gt;0,B14-C14,0)</f>
        <v>1.3400000000256114</v>
      </c>
      <c r="F14" s="8"/>
    </row>
    <row r="15" spans="1:8" s="4" customFormat="1" ht="15.75" hidden="1" outlineLevel="1">
      <c r="A15" s="19" t="s">
        <v>190</v>
      </c>
      <c r="B15" s="20">
        <v>0</v>
      </c>
      <c r="C15" s="20">
        <v>0</v>
      </c>
      <c r="D15" s="119" t="str">
        <f>IFERROR(C15/B15,"-")</f>
        <v>-</v>
      </c>
      <c r="E15" s="50">
        <f>IF(B15&gt;0,B15-C15,0)</f>
        <v>0</v>
      </c>
      <c r="F15" s="8"/>
    </row>
    <row r="16" spans="1:8" s="4" customFormat="1" ht="15.75" collapsed="1">
      <c r="A16" s="16" t="s">
        <v>211</v>
      </c>
      <c r="B16" s="17">
        <f>B17+B18+B19+B20+B21</f>
        <v>779894</v>
      </c>
      <c r="C16" s="17">
        <f>C17+C18+C19+C20+C21</f>
        <v>694723.43</v>
      </c>
      <c r="D16" s="120">
        <f>C16/B16</f>
        <v>0.89079212046765333</v>
      </c>
      <c r="E16" s="17">
        <f>B16-C16</f>
        <v>85170.569999999949</v>
      </c>
      <c r="F16" s="8"/>
    </row>
    <row r="17" spans="1:9" s="4" customFormat="1" ht="15.75">
      <c r="A17" s="170" t="s">
        <v>215</v>
      </c>
      <c r="B17" s="20">
        <v>140894</v>
      </c>
      <c r="C17" s="171">
        <v>78064.179999999993</v>
      </c>
      <c r="D17" s="119">
        <f>IFERROR(C17/B17,"-")</f>
        <v>0.5540631964455548</v>
      </c>
      <c r="E17" s="50">
        <f>IF(B17&gt;0,B17-C17,0)</f>
        <v>62829.820000000007</v>
      </c>
      <c r="F17" s="8"/>
    </row>
    <row r="18" spans="1:9" s="4" customFormat="1" ht="15.75">
      <c r="A18" s="161" t="s">
        <v>210</v>
      </c>
      <c r="B18" s="20">
        <v>609158</v>
      </c>
      <c r="C18" s="162">
        <v>594118.59</v>
      </c>
      <c r="D18" s="119">
        <f>IFERROR(C18/B18,"-")</f>
        <v>0.97531115080159825</v>
      </c>
      <c r="E18" s="50">
        <f>IF(B18&gt;0,B18-C18,0)</f>
        <v>15039.410000000033</v>
      </c>
      <c r="F18" s="8"/>
    </row>
    <row r="19" spans="1:9" s="4" customFormat="1" ht="16.5" thickBot="1">
      <c r="A19" s="161" t="s">
        <v>212</v>
      </c>
      <c r="B19" s="20">
        <v>29842</v>
      </c>
      <c r="C19" s="162">
        <v>22540.66</v>
      </c>
      <c r="D19" s="119">
        <f>IFERROR(C19/B19,"-")</f>
        <v>0.75533342269284898</v>
      </c>
      <c r="E19" s="50">
        <f>IF(B19&gt;0,B19-C19,0)</f>
        <v>7301.34</v>
      </c>
      <c r="F19" s="8"/>
    </row>
    <row r="20" spans="1:9" s="4" customFormat="1" ht="15.75" hidden="1" outlineLevel="1">
      <c r="A20" s="161" t="s">
        <v>216</v>
      </c>
      <c r="B20" s="162">
        <v>0</v>
      </c>
      <c r="C20" s="162">
        <v>0</v>
      </c>
      <c r="D20" s="119" t="str">
        <f>IFERROR(C20/B20,"-")</f>
        <v>-</v>
      </c>
      <c r="E20" s="50">
        <f>IF(B20&gt;0,B20-C20,0)</f>
        <v>0</v>
      </c>
      <c r="F20" s="8"/>
    </row>
    <row r="21" spans="1:9" s="4" customFormat="1" ht="16.5" hidden="1" outlineLevel="1" collapsed="1" thickBot="1">
      <c r="A21" s="161" t="s">
        <v>217</v>
      </c>
      <c r="B21" s="162">
        <v>0</v>
      </c>
      <c r="C21" s="162">
        <v>0</v>
      </c>
      <c r="D21" s="119" t="str">
        <f>IFERROR(C21/B21,"-")</f>
        <v>-</v>
      </c>
      <c r="E21" s="50">
        <f>IF(B21&gt;0,B21-C21,0)</f>
        <v>0</v>
      </c>
      <c r="F21" s="8"/>
    </row>
    <row r="22" spans="1:9" s="4" customFormat="1" ht="38.25" customHeight="1" collapsed="1">
      <c r="A22" s="208" t="s">
        <v>220</v>
      </c>
      <c r="B22" s="209"/>
      <c r="C22" s="209"/>
      <c r="D22" s="209"/>
      <c r="E22" s="210"/>
      <c r="F22" s="6"/>
      <c r="G22" s="6"/>
      <c r="H22" s="6"/>
    </row>
    <row r="23" spans="1:9" s="4" customFormat="1" ht="15.75" hidden="1" outlineLevel="1">
      <c r="A23" s="26" t="s">
        <v>226</v>
      </c>
      <c r="B23" s="27">
        <f>B24</f>
        <v>0</v>
      </c>
      <c r="C23" s="27">
        <f>C24</f>
        <v>0</v>
      </c>
      <c r="D23" s="122" t="str">
        <f>IFERROR(C23/B23,"-")</f>
        <v>-</v>
      </c>
      <c r="E23" s="27">
        <f>B23-C23</f>
        <v>0</v>
      </c>
      <c r="F23" s="6"/>
      <c r="G23" s="6"/>
      <c r="H23" s="6"/>
    </row>
    <row r="24" spans="1:9" s="4" customFormat="1" ht="16.5" hidden="1" outlineLevel="1" thickBot="1">
      <c r="A24" s="29" t="s">
        <v>224</v>
      </c>
      <c r="B24" s="30">
        <v>0</v>
      </c>
      <c r="C24" s="30">
        <v>0</v>
      </c>
      <c r="D24" s="121" t="str">
        <f>IFERROR(C24/B24,"-")</f>
        <v>-</v>
      </c>
      <c r="E24" s="87">
        <f>IF(B24&gt;0,B24-C24,0)</f>
        <v>0</v>
      </c>
      <c r="F24" s="5"/>
      <c r="G24" s="7"/>
      <c r="H24" s="92"/>
    </row>
    <row r="25" spans="1:9" s="4" customFormat="1" ht="15.75" collapsed="1">
      <c r="A25" s="90" t="s">
        <v>225</v>
      </c>
      <c r="B25" s="89">
        <f>B26</f>
        <v>935416</v>
      </c>
      <c r="C25" s="89">
        <f>C26</f>
        <v>935414.72</v>
      </c>
      <c r="D25" s="127">
        <f>C25/B25</f>
        <v>0.99999863162485991</v>
      </c>
      <c r="E25" s="89">
        <f>B25-C25</f>
        <v>1.2800000000279397</v>
      </c>
      <c r="F25" s="6"/>
      <c r="G25" s="6"/>
      <c r="H25" s="6"/>
    </row>
    <row r="26" spans="1:9" s="4" customFormat="1" ht="16.5" thickBot="1">
      <c r="A26" s="29" t="s">
        <v>223</v>
      </c>
      <c r="B26" s="30">
        <v>935416</v>
      </c>
      <c r="C26" s="30">
        <v>935414.72</v>
      </c>
      <c r="D26" s="121">
        <f>IFERROR(C26/B26,"-")</f>
        <v>0.99999863162485991</v>
      </c>
      <c r="E26" s="87">
        <f>IF(B26&gt;0,B26-C26,0)</f>
        <v>1.2800000000279397</v>
      </c>
      <c r="F26" s="5"/>
      <c r="G26" s="7"/>
      <c r="H26" s="92"/>
      <c r="I26" s="93"/>
    </row>
    <row r="27" spans="1:9" s="4" customFormat="1" ht="15.75">
      <c r="A27" s="88" t="s">
        <v>211</v>
      </c>
      <c r="B27" s="89">
        <f>B28</f>
        <v>50881438</v>
      </c>
      <c r="C27" s="89">
        <f>C28</f>
        <v>50881438</v>
      </c>
      <c r="D27" s="127">
        <f>C27/B27</f>
        <v>1</v>
      </c>
      <c r="E27" s="89">
        <f>B27-C27</f>
        <v>0</v>
      </c>
      <c r="F27" s="6"/>
      <c r="G27" s="6"/>
      <c r="H27" s="6"/>
    </row>
    <row r="28" spans="1:9" s="4" customFormat="1" ht="24.75" customHeight="1" thickBot="1">
      <c r="A28" s="32" t="s">
        <v>217</v>
      </c>
      <c r="B28" s="30">
        <v>50881438</v>
      </c>
      <c r="C28" s="30">
        <v>50881438</v>
      </c>
      <c r="D28" s="121">
        <f>IFERROR(C28/B28,"-")</f>
        <v>1</v>
      </c>
      <c r="E28" s="87">
        <f>IF(B28&gt;0,B28-C28,0)</f>
        <v>0</v>
      </c>
      <c r="F28" s="8"/>
    </row>
    <row r="29" spans="1:9" s="4" customFormat="1" ht="18.75">
      <c r="A29" s="215" t="s">
        <v>154</v>
      </c>
      <c r="B29" s="216"/>
      <c r="C29" s="216"/>
      <c r="D29" s="216"/>
      <c r="E29" s="217"/>
      <c r="F29" s="8"/>
    </row>
    <row r="30" spans="1:9" s="4" customFormat="1" ht="15.75">
      <c r="A30" s="33" t="s">
        <v>156</v>
      </c>
      <c r="B30" s="17">
        <f>B35+B31+B37+B36+B34+B41+B40+B32+B39+B42+B38+B33</f>
        <v>22810370</v>
      </c>
      <c r="C30" s="17">
        <f>C35+C31+C37+C36+C34+C41+C40+C32+C39+C42+C38+C33</f>
        <v>21150264.580000002</v>
      </c>
      <c r="D30" s="120">
        <f>C30/B30</f>
        <v>0.92722146023935614</v>
      </c>
      <c r="E30" s="17">
        <f>B30-C30</f>
        <v>1660105.4199999981</v>
      </c>
      <c r="F30" s="8"/>
    </row>
    <row r="31" spans="1:9" s="4" customFormat="1" ht="15.75">
      <c r="A31" s="66" t="s">
        <v>162</v>
      </c>
      <c r="B31" s="20">
        <v>1245238</v>
      </c>
      <c r="C31" s="20">
        <v>580723.51</v>
      </c>
      <c r="D31" s="119">
        <f t="shared" ref="D31:D41" si="0">IFERROR(C31/B31,"-")</f>
        <v>0.46635543566771975</v>
      </c>
      <c r="E31" s="50">
        <f t="shared" ref="E31:E41" si="1">IF(B31&gt;0,B31-C31,0)</f>
        <v>664514.49</v>
      </c>
      <c r="F31" s="8"/>
    </row>
    <row r="32" spans="1:9" s="4" customFormat="1" ht="15.75">
      <c r="A32" s="66" t="s">
        <v>155</v>
      </c>
      <c r="B32" s="20">
        <v>17419000</v>
      </c>
      <c r="C32" s="20">
        <v>17068492.760000002</v>
      </c>
      <c r="D32" s="119">
        <f t="shared" si="0"/>
        <v>0.97987787817900007</v>
      </c>
      <c r="E32" s="50">
        <f t="shared" si="1"/>
        <v>350507.23999999836</v>
      </c>
      <c r="F32" s="8"/>
    </row>
    <row r="33" spans="1:8" s="4" customFormat="1" ht="15.75">
      <c r="A33" s="66" t="s">
        <v>195</v>
      </c>
      <c r="B33" s="20">
        <v>589600</v>
      </c>
      <c r="C33" s="20">
        <v>368023.33</v>
      </c>
      <c r="D33" s="119">
        <f t="shared" si="0"/>
        <v>0.62419153663500682</v>
      </c>
      <c r="E33" s="50">
        <f t="shared" si="1"/>
        <v>221576.66999999998</v>
      </c>
      <c r="F33"/>
      <c r="G33"/>
      <c r="H33"/>
    </row>
    <row r="34" spans="1:8" s="4" customFormat="1" ht="15.75">
      <c r="A34" s="66" t="s">
        <v>192</v>
      </c>
      <c r="B34" s="20">
        <v>761758</v>
      </c>
      <c r="C34" s="20">
        <v>599804.67000000004</v>
      </c>
      <c r="D34" s="119">
        <f t="shared" si="0"/>
        <v>0.7873953013949313</v>
      </c>
      <c r="E34" s="50">
        <f t="shared" si="1"/>
        <v>161953.32999999996</v>
      </c>
      <c r="F34" s="8"/>
    </row>
    <row r="35" spans="1:8" s="4" customFormat="1" ht="15.75">
      <c r="A35" s="66" t="s">
        <v>194</v>
      </c>
      <c r="B35" s="20">
        <v>298103</v>
      </c>
      <c r="C35" s="20">
        <v>205932.89</v>
      </c>
      <c r="D35" s="119">
        <f t="shared" si="0"/>
        <v>0.6908111961301967</v>
      </c>
      <c r="E35" s="50">
        <f t="shared" si="1"/>
        <v>92170.109999999986</v>
      </c>
      <c r="F35" s="8"/>
    </row>
    <row r="36" spans="1:8" s="4" customFormat="1" ht="15.75">
      <c r="A36" s="66" t="s">
        <v>193</v>
      </c>
      <c r="B36" s="20">
        <v>224097</v>
      </c>
      <c r="C36" s="20">
        <v>178179.58</v>
      </c>
      <c r="D36" s="119">
        <f t="shared" si="0"/>
        <v>0.79510024676814051</v>
      </c>
      <c r="E36" s="50">
        <f t="shared" si="1"/>
        <v>45917.420000000013</v>
      </c>
      <c r="F36" s="8"/>
    </row>
    <row r="37" spans="1:8" s="1" customFormat="1" ht="15.75">
      <c r="A37" s="66" t="s">
        <v>188</v>
      </c>
      <c r="B37" s="20">
        <v>195905</v>
      </c>
      <c r="C37" s="20">
        <v>163145.01999999999</v>
      </c>
      <c r="D37" s="119">
        <f t="shared" si="0"/>
        <v>0.83277619254230362</v>
      </c>
      <c r="E37" s="50">
        <f t="shared" si="1"/>
        <v>32759.98000000001</v>
      </c>
      <c r="F37"/>
      <c r="G37"/>
      <c r="H37"/>
    </row>
    <row r="38" spans="1:8" s="1" customFormat="1" ht="15.75">
      <c r="A38" s="66" t="s">
        <v>159</v>
      </c>
      <c r="B38" s="20">
        <v>258941</v>
      </c>
      <c r="C38" s="20">
        <v>228352.94</v>
      </c>
      <c r="D38" s="119">
        <f t="shared" si="0"/>
        <v>0.88187247287992243</v>
      </c>
      <c r="E38" s="50">
        <f t="shared" si="1"/>
        <v>30588.059999999998</v>
      </c>
      <c r="G38"/>
      <c r="H38"/>
    </row>
    <row r="39" spans="1:8" ht="15.75">
      <c r="A39" s="66" t="s">
        <v>191</v>
      </c>
      <c r="B39" s="20">
        <v>691668</v>
      </c>
      <c r="C39" s="20">
        <v>662732.31999999995</v>
      </c>
      <c r="D39" s="119">
        <f t="shared" si="0"/>
        <v>0.95816536257279494</v>
      </c>
      <c r="E39" s="50">
        <f t="shared" si="1"/>
        <v>28935.680000000051</v>
      </c>
    </row>
    <row r="40" spans="1:8" ht="15.75">
      <c r="A40" s="66" t="s">
        <v>163</v>
      </c>
      <c r="B40" s="20">
        <v>1030286</v>
      </c>
      <c r="C40" s="20">
        <v>1011145.2</v>
      </c>
      <c r="D40" s="119">
        <f t="shared" si="0"/>
        <v>0.98142185762011713</v>
      </c>
      <c r="E40" s="50">
        <f t="shared" si="1"/>
        <v>19140.800000000047</v>
      </c>
      <c r="F40" s="1"/>
    </row>
    <row r="41" spans="1:8" ht="15.75">
      <c r="A41" s="66" t="s">
        <v>161</v>
      </c>
      <c r="B41" s="20">
        <v>95774</v>
      </c>
      <c r="C41" s="20">
        <v>83732.36</v>
      </c>
      <c r="D41" s="119">
        <f t="shared" si="0"/>
        <v>0.87427026124000251</v>
      </c>
      <c r="E41" s="50">
        <f t="shared" si="1"/>
        <v>12041.64</v>
      </c>
      <c r="F41" s="8"/>
      <c r="G41" s="4"/>
      <c r="H41" s="4"/>
    </row>
    <row r="42" spans="1:8" ht="15.75" hidden="1" outlineLevel="1">
      <c r="A42" s="66" t="s">
        <v>18</v>
      </c>
      <c r="B42" s="20">
        <v>0</v>
      </c>
      <c r="C42" s="20">
        <v>0</v>
      </c>
      <c r="D42" s="119" t="str">
        <f t="shared" ref="D42" si="2">IFERROR(C42/B42,"-")</f>
        <v>-</v>
      </c>
      <c r="E42" s="50">
        <f t="shared" ref="E42" si="3">IF(B42&gt;0,B42-C42,0)</f>
        <v>0</v>
      </c>
    </row>
    <row r="43" spans="1:8" ht="32.25" collapsed="1" thickBot="1">
      <c r="A43" s="35" t="s">
        <v>157</v>
      </c>
      <c r="B43" s="36">
        <f>B30+B10+B16+B23+B25+B27</f>
        <v>77430514</v>
      </c>
      <c r="C43" s="36">
        <f>C30+C10+C16+C23+C25+C27</f>
        <v>75289578.060000002</v>
      </c>
      <c r="D43" s="126">
        <f t="shared" ref="D43" si="4">IFERROR(C43/B43,"-")</f>
        <v>0.97235022952320838</v>
      </c>
      <c r="E43" s="36">
        <f>E10+E30</f>
        <v>2055764.0899999982</v>
      </c>
    </row>
    <row r="44" spans="1:8" ht="45" customHeight="1">
      <c r="A44" s="212" t="s">
        <v>171</v>
      </c>
      <c r="B44" s="212"/>
      <c r="C44" s="212"/>
      <c r="D44" s="212"/>
      <c r="E44" s="213"/>
    </row>
    <row r="45" spans="1:8" ht="47.25">
      <c r="A45" s="72" t="s">
        <v>16</v>
      </c>
      <c r="B45" s="72" t="str">
        <f>'1_ESfondi_14-20'!B7</f>
        <v>Gada plāns
(01.01.2024.-31.12.2024.)</v>
      </c>
      <c r="C45" s="72" t="str">
        <f>'1_ESfondi_14-20'!C7</f>
        <v>Izpilde (01.01.2024.-31.12.2024.)</v>
      </c>
      <c r="D45" s="72" t="str">
        <f>'1_ESfondi_14-20'!D7</f>
        <v>Izpilde pret gada plānu, %</v>
      </c>
      <c r="E45" s="72" t="str">
        <f>'1_ESfondi_14-20'!E7</f>
        <v>Gada plāna atlikums</v>
      </c>
    </row>
    <row r="46" spans="1:8" ht="15.75">
      <c r="A46" s="74">
        <v>1</v>
      </c>
      <c r="B46" s="74">
        <v>2</v>
      </c>
      <c r="C46" s="74">
        <v>3</v>
      </c>
      <c r="D46" s="74" t="s">
        <v>129</v>
      </c>
      <c r="E46" s="74" t="s">
        <v>130</v>
      </c>
    </row>
    <row r="47" spans="1:8" ht="15.75">
      <c r="A47" s="85" t="s">
        <v>167</v>
      </c>
      <c r="B47" s="50">
        <v>1386132</v>
      </c>
      <c r="C47" s="50">
        <v>658787.68999999994</v>
      </c>
      <c r="D47" s="128">
        <v>0.47527052979081352</v>
      </c>
      <c r="E47" s="96">
        <v>727344.31</v>
      </c>
    </row>
    <row r="48" spans="1:8" ht="15.75">
      <c r="A48" s="95" t="s">
        <v>166</v>
      </c>
      <c r="B48" s="96">
        <v>69235854</v>
      </c>
      <c r="C48" s="96">
        <v>68885345.480000004</v>
      </c>
      <c r="D48" s="128">
        <v>0.99493747098143692</v>
      </c>
      <c r="E48" s="96">
        <v>350508.51999999583</v>
      </c>
    </row>
    <row r="49" spans="1:5" ht="15.75">
      <c r="A49" s="85" t="s">
        <v>170</v>
      </c>
      <c r="B49" s="50">
        <v>2130435</v>
      </c>
      <c r="C49" s="50">
        <v>1780058.0499999998</v>
      </c>
      <c r="D49" s="128">
        <v>0.83553736678190127</v>
      </c>
      <c r="E49" s="96">
        <v>350376.95000000019</v>
      </c>
    </row>
    <row r="50" spans="1:5" ht="15.75">
      <c r="A50" s="85" t="s">
        <v>174</v>
      </c>
      <c r="B50" s="50">
        <v>589600</v>
      </c>
      <c r="C50" s="50">
        <v>368023.33</v>
      </c>
      <c r="D50" s="128">
        <v>0.62419153663500682</v>
      </c>
      <c r="E50" s="96">
        <v>221576.66999999998</v>
      </c>
    </row>
    <row r="51" spans="1:5" ht="15.75">
      <c r="A51" s="85" t="s">
        <v>175</v>
      </c>
      <c r="B51" s="50">
        <v>761758</v>
      </c>
      <c r="C51" s="50">
        <v>599804.67000000004</v>
      </c>
      <c r="D51" s="128">
        <v>0.7873953013949313</v>
      </c>
      <c r="E51" s="96">
        <v>161953.32999999996</v>
      </c>
    </row>
    <row r="52" spans="1:5" ht="15.75">
      <c r="A52" s="85" t="s">
        <v>176</v>
      </c>
      <c r="B52" s="50">
        <v>1917557</v>
      </c>
      <c r="C52" s="50">
        <v>1811062.08</v>
      </c>
      <c r="D52" s="128">
        <v>0.94446323107996277</v>
      </c>
      <c r="E52" s="96">
        <v>106494.91999999993</v>
      </c>
    </row>
    <row r="53" spans="1:5" ht="15.75">
      <c r="A53" s="85" t="s">
        <v>177</v>
      </c>
      <c r="B53" s="50">
        <v>298103</v>
      </c>
      <c r="C53" s="50">
        <v>205932.89</v>
      </c>
      <c r="D53" s="128">
        <v>0.6908111961301967</v>
      </c>
      <c r="E53" s="96">
        <v>92170.109999999986</v>
      </c>
    </row>
    <row r="54" spans="1:5" ht="15.75">
      <c r="A54" s="94" t="s">
        <v>178</v>
      </c>
      <c r="B54" s="50">
        <v>253939</v>
      </c>
      <c r="C54" s="50">
        <v>200720.24</v>
      </c>
      <c r="D54" s="128">
        <v>0.79042699230917657</v>
      </c>
      <c r="E54" s="96">
        <v>53218.760000000009</v>
      </c>
    </row>
    <row r="55" spans="1:5" ht="15.75">
      <c r="A55" s="85" t="s">
        <v>173</v>
      </c>
      <c r="B55" s="50">
        <v>486929</v>
      </c>
      <c r="C55" s="50">
        <v>454167.67999999993</v>
      </c>
      <c r="D55" s="128">
        <v>0.9327184866787559</v>
      </c>
      <c r="E55" s="96">
        <v>32761.320000000065</v>
      </c>
    </row>
    <row r="56" spans="1:5" ht="15.75">
      <c r="A56" s="85" t="s">
        <v>168</v>
      </c>
      <c r="B56" s="50">
        <v>258941</v>
      </c>
      <c r="C56" s="52">
        <v>228352.94</v>
      </c>
      <c r="D56" s="128">
        <v>0.88187247287992243</v>
      </c>
      <c r="E56" s="96">
        <v>30588.059999999998</v>
      </c>
    </row>
    <row r="57" spans="1:5" ht="15.75">
      <c r="A57" s="85" t="s">
        <v>169</v>
      </c>
      <c r="B57" s="50">
        <v>95774</v>
      </c>
      <c r="C57" s="50">
        <v>83732.36</v>
      </c>
      <c r="D57" s="128">
        <v>0.87427026124000251</v>
      </c>
      <c r="E57" s="96">
        <v>12041.64</v>
      </c>
    </row>
    <row r="58" spans="1:5" ht="15.75">
      <c r="A58" s="85" t="s">
        <v>179</v>
      </c>
      <c r="B58" s="50">
        <v>15492</v>
      </c>
      <c r="C58" s="50">
        <v>13590.65</v>
      </c>
      <c r="D58" s="128">
        <v>0.87726891298734833</v>
      </c>
      <c r="E58" s="96">
        <v>1901.3500000000004</v>
      </c>
    </row>
    <row r="59" spans="1:5" ht="15.75" hidden="1" outlineLevel="1">
      <c r="A59" s="85" t="s">
        <v>180</v>
      </c>
      <c r="B59" s="50"/>
      <c r="C59" s="50"/>
      <c r="D59" s="128" t="s">
        <v>0</v>
      </c>
      <c r="E59" s="96">
        <v>0</v>
      </c>
    </row>
    <row r="60" spans="1:5" ht="15.75" hidden="1" outlineLevel="1">
      <c r="A60" s="85" t="s">
        <v>181</v>
      </c>
      <c r="B60" s="50"/>
      <c r="C60" s="50"/>
      <c r="D60" s="128" t="s">
        <v>0</v>
      </c>
      <c r="E60" s="96">
        <v>0</v>
      </c>
    </row>
    <row r="61" spans="1:5" ht="15.75" hidden="1" outlineLevel="1">
      <c r="A61" s="85" t="s">
        <v>182</v>
      </c>
      <c r="B61" s="50"/>
      <c r="C61" s="50"/>
      <c r="D61" s="128" t="s">
        <v>0</v>
      </c>
      <c r="E61" s="96">
        <v>0</v>
      </c>
    </row>
    <row r="62" spans="1:5" ht="15.75" hidden="1" outlineLevel="1">
      <c r="A62" s="94" t="s">
        <v>183</v>
      </c>
      <c r="B62" s="50"/>
      <c r="C62" s="50"/>
      <c r="D62" s="128" t="s">
        <v>0</v>
      </c>
      <c r="E62" s="96">
        <v>0</v>
      </c>
    </row>
    <row r="63" spans="1:5" ht="15.75" hidden="1" outlineLevel="1">
      <c r="A63" s="85" t="s">
        <v>184</v>
      </c>
      <c r="B63" s="50"/>
      <c r="C63" s="50"/>
      <c r="D63" s="128" t="s">
        <v>0</v>
      </c>
      <c r="E63" s="96">
        <v>0</v>
      </c>
    </row>
    <row r="64" spans="1:5" ht="16.5" collapsed="1" thickBot="1">
      <c r="A64" s="97" t="s">
        <v>17</v>
      </c>
      <c r="B64" s="36">
        <v>77430514</v>
      </c>
      <c r="C64" s="36">
        <v>75289578.060000002</v>
      </c>
      <c r="D64" s="126">
        <v>0.97235022952320838</v>
      </c>
      <c r="E64" s="36">
        <v>2140935.9399999976</v>
      </c>
    </row>
    <row r="65" spans="1:5" ht="15.75">
      <c r="A65" s="218" t="s">
        <v>201</v>
      </c>
      <c r="B65" s="218"/>
      <c r="C65" s="218"/>
      <c r="D65" s="218"/>
      <c r="E65" s="218"/>
    </row>
    <row r="66" spans="1:5" ht="33.75" customHeight="1">
      <c r="A66" s="207" t="s">
        <v>203</v>
      </c>
      <c r="B66" s="207"/>
      <c r="C66" s="207"/>
      <c r="D66" s="207"/>
      <c r="E66" s="207"/>
    </row>
    <row r="67" spans="1:5" ht="15.75">
      <c r="A67" s="1"/>
      <c r="B67" s="1"/>
      <c r="C67" s="1"/>
      <c r="D67" s="1"/>
      <c r="E67" s="1"/>
    </row>
    <row r="68" spans="1:5">
      <c r="B68" s="9"/>
      <c r="C68" s="9"/>
    </row>
  </sheetData>
  <mergeCells count="10">
    <mergeCell ref="A66:E66"/>
    <mergeCell ref="A2:E2"/>
    <mergeCell ref="A9:E9"/>
    <mergeCell ref="A29:E29"/>
    <mergeCell ref="A65:E65"/>
    <mergeCell ref="A44:E44"/>
    <mergeCell ref="A4:D4"/>
    <mergeCell ref="A5:D5"/>
    <mergeCell ref="A6:D6"/>
    <mergeCell ref="A22:E22"/>
  </mergeCells>
  <printOptions horizontalCentered="1"/>
  <pageMargins left="0.7" right="0.7" top="0.75" bottom="0.75" header="0.3" footer="0.3"/>
  <pageSetup paperSize="9" scale="74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33"/>
  <sheetViews>
    <sheetView topLeftCell="A2" zoomScale="110" zoomScaleNormal="110" zoomScaleSheetLayoutView="100" workbookViewId="0">
      <selection activeCell="I18" sqref="I18"/>
    </sheetView>
  </sheetViews>
  <sheetFormatPr defaultColWidth="9" defaultRowHeight="15.75"/>
  <cols>
    <col min="1" max="1" width="22.85546875" style="100" customWidth="1"/>
    <col min="2" max="2" width="15.28515625" style="115" customWidth="1"/>
    <col min="3" max="3" width="13.28515625" style="100" customWidth="1"/>
    <col min="4" max="4" width="14.7109375" style="100" customWidth="1"/>
    <col min="5" max="5" width="14.28515625" style="100" customWidth="1"/>
    <col min="6" max="6" width="15.85546875" style="100" customWidth="1"/>
    <col min="7" max="7" width="17" style="100" customWidth="1"/>
    <col min="8" max="8" width="13.5703125" style="100" customWidth="1"/>
    <col min="9" max="16384" width="9" style="100"/>
  </cols>
  <sheetData>
    <row r="1" spans="1:7" ht="18.75">
      <c r="B1" s="101"/>
      <c r="C1" s="101"/>
      <c r="E1" s="102"/>
    </row>
    <row r="2" spans="1:7" ht="57" customHeight="1">
      <c r="A2" s="219" t="s">
        <v>199</v>
      </c>
      <c r="B2" s="219"/>
      <c r="C2" s="219"/>
      <c r="D2" s="219"/>
      <c r="E2" s="219"/>
    </row>
    <row r="3" spans="1:7" ht="21" customHeight="1" thickBot="1">
      <c r="A3" s="163" t="s">
        <v>227</v>
      </c>
      <c r="B3" s="164"/>
      <c r="C3" s="164"/>
      <c r="D3" s="164"/>
      <c r="E3" s="164"/>
    </row>
    <row r="4" spans="1:7" ht="47.25">
      <c r="A4" s="103" t="s">
        <v>2</v>
      </c>
      <c r="B4" s="104" t="s">
        <v>196</v>
      </c>
      <c r="C4" s="104" t="s">
        <v>218</v>
      </c>
      <c r="D4" s="104" t="s">
        <v>20</v>
      </c>
      <c r="E4" s="105" t="s">
        <v>126</v>
      </c>
    </row>
    <row r="5" spans="1:7" ht="18.75" hidden="1" customHeight="1">
      <c r="A5" s="106">
        <v>1</v>
      </c>
      <c r="B5" s="107"/>
      <c r="C5" s="108">
        <v>4</v>
      </c>
      <c r="D5" s="108" t="s">
        <v>4</v>
      </c>
      <c r="E5" s="109" t="s">
        <v>5</v>
      </c>
    </row>
    <row r="6" spans="1:7">
      <c r="A6" s="106">
        <v>1</v>
      </c>
      <c r="B6" s="107">
        <v>2</v>
      </c>
      <c r="C6" s="110">
        <v>3</v>
      </c>
      <c r="D6" s="110" t="s">
        <v>129</v>
      </c>
      <c r="E6" s="111" t="s">
        <v>130</v>
      </c>
    </row>
    <row r="7" spans="1:7" ht="16.5" thickBot="1">
      <c r="A7" s="112" t="s">
        <v>57</v>
      </c>
      <c r="B7" s="113">
        <f>SUM(B8:B20)</f>
        <v>34334794</v>
      </c>
      <c r="C7" s="113">
        <f>SUM(C8:C20)</f>
        <v>30763207.780000005</v>
      </c>
      <c r="D7" s="91">
        <f t="shared" ref="D7:D20" si="0">C7/B7</f>
        <v>0.89597764238806865</v>
      </c>
      <c r="E7" s="114">
        <f t="shared" ref="E7:E20" si="1">B7-C7</f>
        <v>3571586.2199999951</v>
      </c>
      <c r="F7" s="115"/>
      <c r="G7" s="115"/>
    </row>
    <row r="8" spans="1:7">
      <c r="A8" s="175" t="s">
        <v>141</v>
      </c>
      <c r="B8" s="176">
        <v>2963059</v>
      </c>
      <c r="C8" s="176">
        <v>2830653.89</v>
      </c>
      <c r="D8" s="177">
        <f t="shared" si="0"/>
        <v>0.95531472373651694</v>
      </c>
      <c r="E8" s="178">
        <f t="shared" si="1"/>
        <v>132405.10999999987</v>
      </c>
      <c r="F8" s="38"/>
      <c r="G8" s="115"/>
    </row>
    <row r="9" spans="1:7">
      <c r="A9" s="179" t="s">
        <v>148</v>
      </c>
      <c r="B9" s="180">
        <v>5019789</v>
      </c>
      <c r="C9" s="180">
        <v>4306390.6399999997</v>
      </c>
      <c r="D9" s="181">
        <f t="shared" si="0"/>
        <v>0.85788279945631174</v>
      </c>
      <c r="E9" s="182">
        <f t="shared" si="1"/>
        <v>713398.36000000034</v>
      </c>
      <c r="F9" s="38"/>
      <c r="G9" s="115"/>
    </row>
    <row r="10" spans="1:7">
      <c r="A10" s="179" t="s">
        <v>147</v>
      </c>
      <c r="B10" s="180">
        <v>6317276</v>
      </c>
      <c r="C10" s="180">
        <v>6230600.7300000004</v>
      </c>
      <c r="D10" s="181">
        <f t="shared" si="0"/>
        <v>0.98627964489757936</v>
      </c>
      <c r="E10" s="182">
        <f t="shared" si="1"/>
        <v>86675.269999999553</v>
      </c>
      <c r="F10" s="38"/>
      <c r="G10" s="115"/>
    </row>
    <row r="11" spans="1:7">
      <c r="A11" s="179" t="s">
        <v>112</v>
      </c>
      <c r="B11" s="180">
        <v>5646744</v>
      </c>
      <c r="C11" s="180">
        <v>4580682.96</v>
      </c>
      <c r="D11" s="181">
        <f t="shared" si="0"/>
        <v>0.81120783233665272</v>
      </c>
      <c r="E11" s="182">
        <f t="shared" si="1"/>
        <v>1066061.04</v>
      </c>
      <c r="F11" s="38"/>
      <c r="G11" s="115"/>
    </row>
    <row r="12" spans="1:7">
      <c r="A12" s="179" t="s">
        <v>111</v>
      </c>
      <c r="B12" s="180">
        <v>4600841</v>
      </c>
      <c r="C12" s="180">
        <v>4061885.86</v>
      </c>
      <c r="D12" s="181">
        <f t="shared" si="0"/>
        <v>0.88285725587995756</v>
      </c>
      <c r="E12" s="182">
        <f t="shared" si="1"/>
        <v>538955.14000000013</v>
      </c>
      <c r="F12" s="38"/>
      <c r="G12" s="115"/>
    </row>
    <row r="13" spans="1:7">
      <c r="A13" s="183" t="s">
        <v>131</v>
      </c>
      <c r="B13" s="180">
        <v>5603495</v>
      </c>
      <c r="C13" s="180">
        <v>5433555.2400000002</v>
      </c>
      <c r="D13" s="181">
        <f t="shared" si="0"/>
        <v>0.96967254186895857</v>
      </c>
      <c r="E13" s="182">
        <f t="shared" si="1"/>
        <v>169939.75999999978</v>
      </c>
      <c r="F13" s="190"/>
      <c r="G13" s="115"/>
    </row>
    <row r="14" spans="1:7">
      <c r="A14" s="179" t="s">
        <v>185</v>
      </c>
      <c r="B14" s="180">
        <v>645638</v>
      </c>
      <c r="C14" s="180">
        <v>537741.96</v>
      </c>
      <c r="D14" s="181">
        <f t="shared" si="0"/>
        <v>0.83288461955461102</v>
      </c>
      <c r="E14" s="182">
        <f t="shared" si="1"/>
        <v>107896.04000000004</v>
      </c>
      <c r="F14" s="38"/>
      <c r="G14" s="115"/>
    </row>
    <row r="15" spans="1:7">
      <c r="A15" s="179" t="s">
        <v>145</v>
      </c>
      <c r="B15" s="180">
        <v>1260956</v>
      </c>
      <c r="C15" s="180">
        <v>980909.67</v>
      </c>
      <c r="D15" s="181">
        <f t="shared" si="0"/>
        <v>0.77790951468568292</v>
      </c>
      <c r="E15" s="182">
        <f t="shared" si="1"/>
        <v>280046.32999999996</v>
      </c>
      <c r="F15" s="38"/>
      <c r="G15" s="115"/>
    </row>
    <row r="16" spans="1:7">
      <c r="A16" s="184" t="s">
        <v>153</v>
      </c>
      <c r="B16" s="180">
        <v>516553</v>
      </c>
      <c r="C16" s="180">
        <v>310441.03000000003</v>
      </c>
      <c r="D16" s="181">
        <f t="shared" si="0"/>
        <v>0.60098582333274619</v>
      </c>
      <c r="E16" s="182">
        <f t="shared" si="1"/>
        <v>206111.96999999997</v>
      </c>
      <c r="F16" s="38"/>
      <c r="G16" s="115"/>
    </row>
    <row r="17" spans="1:13">
      <c r="A17" s="179" t="s">
        <v>209</v>
      </c>
      <c r="B17" s="180">
        <v>856601</v>
      </c>
      <c r="C17" s="180">
        <v>664161.25</v>
      </c>
      <c r="D17" s="181">
        <f t="shared" si="0"/>
        <v>0.77534493889220302</v>
      </c>
      <c r="E17" s="182">
        <f t="shared" si="1"/>
        <v>192439.75</v>
      </c>
      <c r="F17" s="38"/>
      <c r="G17" s="115"/>
    </row>
    <row r="18" spans="1:13">
      <c r="A18" s="179" t="s">
        <v>146</v>
      </c>
      <c r="B18" s="180">
        <v>647321</v>
      </c>
      <c r="C18" s="180">
        <v>588595.41</v>
      </c>
      <c r="D18" s="181">
        <f t="shared" si="0"/>
        <v>0.90927902848818443</v>
      </c>
      <c r="E18" s="182">
        <f t="shared" si="1"/>
        <v>58725.589999999967</v>
      </c>
      <c r="F18" s="38"/>
      <c r="G18" s="115"/>
    </row>
    <row r="19" spans="1:13">
      <c r="A19" s="184" t="s">
        <v>208</v>
      </c>
      <c r="B19" s="180">
        <v>246009</v>
      </c>
      <c r="C19" s="180">
        <v>227077.14</v>
      </c>
      <c r="D19" s="181">
        <f t="shared" si="0"/>
        <v>0.9230440349743303</v>
      </c>
      <c r="E19" s="182">
        <f t="shared" si="1"/>
        <v>18931.859999999986</v>
      </c>
      <c r="F19" s="38"/>
      <c r="G19" s="115"/>
    </row>
    <row r="20" spans="1:13" ht="16.5" thickBot="1">
      <c r="A20" s="185" t="s">
        <v>213</v>
      </c>
      <c r="B20" s="186">
        <v>10512</v>
      </c>
      <c r="C20" s="186">
        <v>10512</v>
      </c>
      <c r="D20" s="187">
        <f t="shared" si="0"/>
        <v>1</v>
      </c>
      <c r="E20" s="188">
        <f t="shared" si="1"/>
        <v>0</v>
      </c>
      <c r="F20" s="38"/>
      <c r="G20" s="115"/>
    </row>
    <row r="21" spans="1:13">
      <c r="B21" s="100"/>
      <c r="F21" s="38"/>
      <c r="G21" s="115"/>
    </row>
    <row r="22" spans="1:13">
      <c r="A22" s="129" t="s">
        <v>151</v>
      </c>
      <c r="B22" s="100"/>
      <c r="F22" s="115"/>
      <c r="G22" s="115"/>
    </row>
    <row r="23" spans="1:13">
      <c r="A23" s="129" t="s">
        <v>152</v>
      </c>
      <c r="B23" s="100"/>
      <c r="F23" s="115"/>
      <c r="G23" s="115"/>
    </row>
    <row r="24" spans="1:13">
      <c r="A24" s="129" t="s">
        <v>149</v>
      </c>
      <c r="B24" s="100"/>
      <c r="F24" s="115"/>
      <c r="G24" s="115"/>
    </row>
    <row r="25" spans="1:13">
      <c r="A25" s="138" t="s">
        <v>200</v>
      </c>
      <c r="B25" s="100"/>
      <c r="F25" s="136"/>
      <c r="G25" s="136"/>
      <c r="H25" s="39"/>
      <c r="M25" s="40"/>
    </row>
    <row r="26" spans="1:13">
      <c r="A26" s="129" t="s">
        <v>231</v>
      </c>
      <c r="B26" s="100"/>
      <c r="F26" s="150"/>
      <c r="G26" s="150"/>
      <c r="H26" s="39"/>
      <c r="M26" s="40"/>
    </row>
    <row r="27" spans="1:13">
      <c r="A27" s="132" t="s">
        <v>142</v>
      </c>
      <c r="B27" s="100"/>
      <c r="F27" s="136"/>
      <c r="G27" s="136"/>
      <c r="H27" s="39"/>
      <c r="M27" s="40"/>
    </row>
    <row r="28" spans="1:13">
      <c r="A28" s="133" t="s">
        <v>143</v>
      </c>
      <c r="B28" s="100"/>
      <c r="F28" s="115"/>
      <c r="G28" s="41"/>
      <c r="J28" s="116"/>
    </row>
    <row r="29" spans="1:13">
      <c r="A29" s="133" t="s">
        <v>150</v>
      </c>
      <c r="B29" s="100"/>
      <c r="F29" s="115"/>
      <c r="G29" s="41"/>
      <c r="J29" s="116"/>
    </row>
    <row r="30" spans="1:13">
      <c r="A30" s="133" t="s">
        <v>144</v>
      </c>
      <c r="B30" s="100"/>
      <c r="G30" s="137"/>
      <c r="J30" s="116"/>
    </row>
    <row r="31" spans="1:13">
      <c r="A31" s="130"/>
      <c r="B31" s="130"/>
      <c r="C31" s="130"/>
      <c r="D31" s="130"/>
      <c r="E31" s="130"/>
    </row>
    <row r="32" spans="1:13" ht="18.75" customHeight="1">
      <c r="A32" s="131"/>
      <c r="B32" s="131"/>
      <c r="C32" s="131"/>
      <c r="D32" s="131"/>
      <c r="E32" s="131"/>
    </row>
    <row r="33" spans="2:2">
      <c r="B33" s="100"/>
    </row>
  </sheetData>
  <sortState xmlns:xlrd2="http://schemas.microsoft.com/office/spreadsheetml/2017/richdata2" ref="E8:E20">
    <sortCondition descending="1" ref="E8:E20"/>
  </sortState>
  <mergeCells count="1">
    <mergeCell ref="A2:E2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&amp;C&amp;P/&amp;N</oddFooter>
  </headerFooter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2:I185"/>
  <sheetViews>
    <sheetView zoomScale="115" zoomScaleNormal="115" zoomScaleSheetLayoutView="100" workbookViewId="0">
      <selection activeCell="F44" sqref="F44"/>
    </sheetView>
  </sheetViews>
  <sheetFormatPr defaultColWidth="9" defaultRowHeight="15.75" outlineLevelRow="1"/>
  <cols>
    <col min="1" max="1" width="31.28515625" style="13" customWidth="1"/>
    <col min="2" max="2" width="16" style="13" customWidth="1"/>
    <col min="3" max="3" width="14.5703125" style="37" customWidth="1"/>
    <col min="4" max="4" width="18" style="13" customWidth="1"/>
    <col min="5" max="5" width="24.28515625" style="13" customWidth="1"/>
    <col min="6" max="6" width="15.28515625" style="13" customWidth="1"/>
    <col min="7" max="8" width="18" style="13" bestFit="1" customWidth="1"/>
    <col min="9" max="9" width="15.5703125" style="13" customWidth="1"/>
    <col min="10" max="16384" width="9" style="13"/>
  </cols>
  <sheetData>
    <row r="2" spans="1:9" ht="35.25" customHeight="1">
      <c r="A2" s="222" t="s">
        <v>132</v>
      </c>
      <c r="B2" s="222"/>
      <c r="C2" s="222"/>
      <c r="D2" s="222"/>
      <c r="E2" s="222"/>
    </row>
    <row r="3" spans="1:9" ht="19.5" customHeight="1">
      <c r="A3" s="42"/>
    </row>
    <row r="4" spans="1:9" ht="49.5" customHeight="1">
      <c r="A4" s="14" t="s">
        <v>2</v>
      </c>
      <c r="B4" s="14" t="s">
        <v>3</v>
      </c>
      <c r="C4" s="17" t="s">
        <v>21</v>
      </c>
      <c r="D4" s="14" t="s">
        <v>19</v>
      </c>
      <c r="E4" s="15" t="s">
        <v>126</v>
      </c>
    </row>
    <row r="5" spans="1:9" s="43" customFormat="1">
      <c r="A5" s="14">
        <v>1</v>
      </c>
      <c r="B5" s="14">
        <v>2</v>
      </c>
      <c r="C5" s="17">
        <v>3</v>
      </c>
      <c r="D5" s="14" t="s">
        <v>129</v>
      </c>
      <c r="E5" s="15" t="s">
        <v>130</v>
      </c>
      <c r="G5" s="43" t="s">
        <v>207</v>
      </c>
      <c r="H5" s="43" t="s">
        <v>230</v>
      </c>
    </row>
    <row r="6" spans="1:9" s="49" customFormat="1" ht="31.5" customHeight="1">
      <c r="A6" s="44" t="s">
        <v>6</v>
      </c>
      <c r="B6" s="45">
        <v>0</v>
      </c>
      <c r="C6" s="45">
        <v>0</v>
      </c>
      <c r="D6" s="46" t="s">
        <v>0</v>
      </c>
      <c r="E6" s="47">
        <f>B6-C6</f>
        <v>0</v>
      </c>
      <c r="F6" s="48"/>
      <c r="G6" s="49" t="s">
        <v>135</v>
      </c>
      <c r="H6" s="65">
        <f>B30+B46+B55+B60+B64+B68+B72+B76+B80+B84+B88+B92+B96</f>
        <v>6726056</v>
      </c>
      <c r="I6" s="65">
        <f>C30+C46+C55+C60+C64+C68+C72+C76+C80+C84+C88+C92+C96</f>
        <v>793045.77</v>
      </c>
    </row>
    <row r="7" spans="1:9">
      <c r="A7" s="34" t="s">
        <v>8</v>
      </c>
      <c r="B7" s="50">
        <v>0</v>
      </c>
      <c r="C7" s="50">
        <v>0</v>
      </c>
      <c r="D7" s="51" t="s">
        <v>0</v>
      </c>
      <c r="E7" s="22">
        <f>B7-C7</f>
        <v>0</v>
      </c>
      <c r="F7" s="48"/>
      <c r="G7" s="13" t="s">
        <v>136</v>
      </c>
      <c r="H7" s="37">
        <f>B15+B48+B54+B59+B63+B67+B71+B75+B79+B83+B87+B91+B95</f>
        <v>143985784</v>
      </c>
      <c r="I7" s="37">
        <f>C15+C48+C54+C59+C63+C67+C71+C75+C79+C83+C87+C91+C95</f>
        <v>2754170.87</v>
      </c>
    </row>
    <row r="8" spans="1:9">
      <c r="A8" s="34" t="s">
        <v>7</v>
      </c>
      <c r="B8" s="52">
        <v>0</v>
      </c>
      <c r="C8" s="52">
        <v>0</v>
      </c>
      <c r="D8" s="51" t="s">
        <v>0</v>
      </c>
      <c r="E8" s="22">
        <f>B8-C8</f>
        <v>0</v>
      </c>
      <c r="F8" s="48"/>
      <c r="G8" s="13" t="s">
        <v>137</v>
      </c>
      <c r="H8" s="37">
        <f>B11+B44+B53+B58+B62+B66+B70+B74+B78+B82+B86+B90+B94</f>
        <v>118746764</v>
      </c>
      <c r="I8" s="37">
        <f>C11+C44+C53+C58+C62+C66+C70+C74+C78+C82+C86+C90+C94</f>
        <v>1821180.39</v>
      </c>
    </row>
    <row r="9" spans="1:9" s="49" customFormat="1" ht="16.5" thickBot="1">
      <c r="A9" s="53" t="s">
        <v>9</v>
      </c>
      <c r="B9" s="54">
        <v>0</v>
      </c>
      <c r="C9" s="54">
        <v>0</v>
      </c>
      <c r="D9" s="55" t="s">
        <v>0</v>
      </c>
      <c r="E9" s="56">
        <f>B9-C9</f>
        <v>0</v>
      </c>
      <c r="F9" s="48"/>
      <c r="G9" s="57" t="s">
        <v>229</v>
      </c>
      <c r="I9" s="13"/>
    </row>
    <row r="10" spans="1:9" s="49" customFormat="1" ht="25.5" customHeight="1">
      <c r="A10" s="215" t="s">
        <v>58</v>
      </c>
      <c r="B10" s="216"/>
      <c r="C10" s="216"/>
      <c r="D10" s="216"/>
      <c r="E10" s="216"/>
      <c r="F10" s="48"/>
      <c r="G10" s="43"/>
      <c r="I10" s="13"/>
    </row>
    <row r="11" spans="1:9" s="49" customFormat="1">
      <c r="A11" s="16" t="s">
        <v>22</v>
      </c>
      <c r="B11" s="17">
        <f>B12+B14+B13</f>
        <v>0</v>
      </c>
      <c r="C11" s="17">
        <f>C12+C14+C13</f>
        <v>0</v>
      </c>
      <c r="D11" s="120" t="e">
        <f>C11/B11</f>
        <v>#DIV/0!</v>
      </c>
      <c r="E11" s="18">
        <f>B11-C11</f>
        <v>0</v>
      </c>
      <c r="F11" s="48"/>
      <c r="H11" s="57"/>
      <c r="I11" s="37"/>
    </row>
    <row r="12" spans="1:9" s="49" customFormat="1">
      <c r="A12" s="19" t="s">
        <v>26</v>
      </c>
      <c r="B12" s="165"/>
      <c r="C12" s="165"/>
      <c r="D12" s="119" t="str">
        <f>IFERROR(C12/B12,"-")</f>
        <v>-</v>
      </c>
      <c r="E12" s="22">
        <f>IF(B12&gt;0,B12-C12,0)</f>
        <v>0</v>
      </c>
      <c r="F12" s="48"/>
      <c r="G12" s="13"/>
      <c r="H12" s="57"/>
      <c r="I12" s="37"/>
    </row>
    <row r="13" spans="1:9" s="49" customFormat="1">
      <c r="A13" s="19" t="s">
        <v>219</v>
      </c>
      <c r="B13" s="165"/>
      <c r="C13" s="172"/>
      <c r="D13" s="21" t="str">
        <f>IFERROR(C13/B13,"-")</f>
        <v>-</v>
      </c>
      <c r="E13" s="22">
        <f>IF(B13&gt;0,B13-C13,0)</f>
        <v>0</v>
      </c>
      <c r="F13" s="48"/>
      <c r="G13" s="13"/>
      <c r="H13" s="57"/>
      <c r="I13" s="37"/>
    </row>
    <row r="14" spans="1:9" s="49" customFormat="1">
      <c r="A14" s="19" t="s">
        <v>38</v>
      </c>
      <c r="B14" s="165"/>
      <c r="C14" s="172"/>
      <c r="D14" s="119" t="str">
        <f>IFERROR(C14/B14,"-")</f>
        <v>-</v>
      </c>
      <c r="E14" s="22">
        <f>IF(B14&gt;0,B14-C14,0)</f>
        <v>0</v>
      </c>
      <c r="F14" s="48"/>
      <c r="G14" s="57"/>
      <c r="H14" s="57"/>
      <c r="I14" s="13"/>
    </row>
    <row r="15" spans="1:9" s="49" customFormat="1" ht="31.5">
      <c r="A15" s="16" t="s">
        <v>23</v>
      </c>
      <c r="B15" s="17">
        <f>B16+B17+B18+B27+B29+B25++B28+B19+B21+B20+B26+B22+B23+B24</f>
        <v>0</v>
      </c>
      <c r="C15" s="17">
        <f>C16+C17+C18+C27+C29+C25++C28+C19+C21+C20+C26+C22+C23+C24</f>
        <v>0</v>
      </c>
      <c r="D15" s="120" t="e">
        <f>C15/B15</f>
        <v>#DIV/0!</v>
      </c>
      <c r="E15" s="18">
        <f>B15-C15</f>
        <v>0</v>
      </c>
      <c r="F15" s="48"/>
      <c r="G15" s="57"/>
      <c r="H15" s="57"/>
      <c r="I15" s="13"/>
    </row>
    <row r="16" spans="1:9" s="49" customFormat="1">
      <c r="A16" s="19" t="s">
        <v>32</v>
      </c>
      <c r="B16" s="165"/>
      <c r="C16" s="172"/>
      <c r="D16" s="119" t="str">
        <f t="shared" ref="D16:D29" si="0">IFERROR(C16/B16,"-")</f>
        <v>-</v>
      </c>
      <c r="E16" s="22">
        <f>IF(B16&gt;0,B16-C16,0)</f>
        <v>0</v>
      </c>
      <c r="F16" s="48"/>
      <c r="G16" s="43"/>
      <c r="I16" s="13"/>
    </row>
    <row r="17" spans="1:9" s="49" customFormat="1">
      <c r="A17" s="19" t="s">
        <v>36</v>
      </c>
      <c r="B17" s="165"/>
      <c r="C17" s="172"/>
      <c r="D17" s="119" t="str">
        <f t="shared" si="0"/>
        <v>-</v>
      </c>
      <c r="E17" s="22">
        <f t="shared" ref="E17:E29" si="1">IF(B17&gt;0,B17-C17,0)</f>
        <v>0</v>
      </c>
      <c r="F17" s="48"/>
      <c r="H17" s="57"/>
      <c r="I17" s="189"/>
    </row>
    <row r="18" spans="1:9" s="49" customFormat="1">
      <c r="A18" s="19" t="s">
        <v>39</v>
      </c>
      <c r="B18" s="165"/>
      <c r="C18" s="172"/>
      <c r="D18" s="119" t="str">
        <f t="shared" si="0"/>
        <v>-</v>
      </c>
      <c r="E18" s="22">
        <f t="shared" si="1"/>
        <v>0</v>
      </c>
      <c r="F18" s="48"/>
      <c r="G18" s="13"/>
      <c r="H18" s="57"/>
      <c r="I18" s="189"/>
    </row>
    <row r="19" spans="1:9" s="49" customFormat="1">
      <c r="A19" s="19" t="s">
        <v>103</v>
      </c>
      <c r="B19" s="165"/>
      <c r="C19" s="172"/>
      <c r="D19" s="119" t="str">
        <f t="shared" si="0"/>
        <v>-</v>
      </c>
      <c r="E19" s="22">
        <f t="shared" si="1"/>
        <v>0</v>
      </c>
      <c r="F19" s="48"/>
      <c r="G19" s="13"/>
      <c r="H19" s="57"/>
      <c r="I19" s="189"/>
    </row>
    <row r="20" spans="1:9" s="49" customFormat="1">
      <c r="A20" s="19" t="s">
        <v>29</v>
      </c>
      <c r="B20" s="165"/>
      <c r="C20" s="172"/>
      <c r="D20" s="119" t="str">
        <f t="shared" si="0"/>
        <v>-</v>
      </c>
      <c r="E20" s="22">
        <f t="shared" si="1"/>
        <v>0</v>
      </c>
      <c r="F20" s="57"/>
      <c r="G20" s="57"/>
      <c r="H20" s="57"/>
      <c r="I20" s="13"/>
    </row>
    <row r="21" spans="1:9" s="49" customFormat="1">
      <c r="A21" s="19" t="s">
        <v>127</v>
      </c>
      <c r="B21" s="165"/>
      <c r="C21" s="172"/>
      <c r="D21" s="119" t="str">
        <f t="shared" si="0"/>
        <v>-</v>
      </c>
      <c r="E21" s="22">
        <f t="shared" si="1"/>
        <v>0</v>
      </c>
      <c r="F21" s="48"/>
      <c r="G21" s="57"/>
      <c r="H21" s="57"/>
      <c r="I21" s="13"/>
    </row>
    <row r="22" spans="1:9" s="49" customFormat="1">
      <c r="A22" s="19" t="s">
        <v>128</v>
      </c>
      <c r="B22" s="165"/>
      <c r="C22" s="172"/>
      <c r="D22" s="119" t="str">
        <f t="shared" si="0"/>
        <v>-</v>
      </c>
      <c r="E22" s="22">
        <f t="shared" si="1"/>
        <v>0</v>
      </c>
      <c r="F22" s="48"/>
      <c r="G22" s="57"/>
      <c r="H22" s="57"/>
      <c r="I22" s="13"/>
    </row>
    <row r="23" spans="1:9" s="49" customFormat="1">
      <c r="A23" s="19" t="s">
        <v>113</v>
      </c>
      <c r="B23" s="151">
        <v>0</v>
      </c>
      <c r="C23" s="151">
        <v>0</v>
      </c>
      <c r="D23" s="119" t="str">
        <f t="shared" si="0"/>
        <v>-</v>
      </c>
      <c r="E23" s="22">
        <f t="shared" si="1"/>
        <v>0</v>
      </c>
      <c r="F23" s="48"/>
      <c r="G23" s="57"/>
      <c r="H23" s="57"/>
      <c r="I23" s="13"/>
    </row>
    <row r="24" spans="1:9" s="49" customFormat="1">
      <c r="A24" s="19" t="s">
        <v>134</v>
      </c>
      <c r="B24" s="153">
        <v>0</v>
      </c>
      <c r="C24" s="153">
        <v>0</v>
      </c>
      <c r="D24" s="119" t="str">
        <f t="shared" si="0"/>
        <v>-</v>
      </c>
      <c r="E24" s="22">
        <f t="shared" si="1"/>
        <v>0</v>
      </c>
      <c r="F24" s="48"/>
      <c r="G24" s="57"/>
      <c r="H24" s="57"/>
      <c r="I24" s="13"/>
    </row>
    <row r="25" spans="1:9" s="49" customFormat="1">
      <c r="A25" s="19" t="s">
        <v>102</v>
      </c>
      <c r="B25" s="165"/>
      <c r="C25" s="172"/>
      <c r="D25" s="119" t="str">
        <f t="shared" si="0"/>
        <v>-</v>
      </c>
      <c r="E25" s="22">
        <f t="shared" si="1"/>
        <v>0</v>
      </c>
      <c r="F25" s="48"/>
      <c r="G25" s="57"/>
      <c r="H25" s="57"/>
      <c r="I25" s="13"/>
    </row>
    <row r="26" spans="1:9" s="49" customFormat="1">
      <c r="A26" s="19" t="s">
        <v>110</v>
      </c>
      <c r="B26" s="165"/>
      <c r="C26" s="172"/>
      <c r="D26" s="119" t="str">
        <f t="shared" si="0"/>
        <v>-</v>
      </c>
      <c r="E26" s="22">
        <f t="shared" si="1"/>
        <v>0</v>
      </c>
      <c r="F26" s="48"/>
      <c r="G26" s="57"/>
      <c r="H26" s="57"/>
      <c r="I26" s="13"/>
    </row>
    <row r="27" spans="1:9" s="49" customFormat="1">
      <c r="A27" s="19" t="s">
        <v>37</v>
      </c>
      <c r="B27" s="165"/>
      <c r="C27" s="172"/>
      <c r="D27" s="119" t="str">
        <f t="shared" si="0"/>
        <v>-</v>
      </c>
      <c r="E27" s="22">
        <f t="shared" si="1"/>
        <v>0</v>
      </c>
      <c r="F27" s="48"/>
      <c r="G27" s="57"/>
      <c r="H27" s="57"/>
      <c r="I27" s="13"/>
    </row>
    <row r="28" spans="1:9" s="49" customFormat="1">
      <c r="A28" s="19" t="s">
        <v>105</v>
      </c>
      <c r="B28" s="165"/>
      <c r="C28" s="172"/>
      <c r="D28" s="119" t="str">
        <f t="shared" si="0"/>
        <v>-</v>
      </c>
      <c r="E28" s="22">
        <f t="shared" si="1"/>
        <v>0</v>
      </c>
      <c r="F28" s="48"/>
      <c r="G28" s="57"/>
      <c r="H28" s="57"/>
      <c r="I28" s="13"/>
    </row>
    <row r="29" spans="1:9" s="49" customFormat="1">
      <c r="A29" s="19" t="s">
        <v>27</v>
      </c>
      <c r="B29" s="151">
        <v>0</v>
      </c>
      <c r="C29" s="151">
        <v>0</v>
      </c>
      <c r="D29" s="119" t="str">
        <f t="shared" si="0"/>
        <v>-</v>
      </c>
      <c r="E29" s="22">
        <f t="shared" si="1"/>
        <v>0</v>
      </c>
      <c r="F29" s="48"/>
      <c r="G29" s="57"/>
      <c r="H29" s="57"/>
      <c r="I29" s="13"/>
    </row>
    <row r="30" spans="1:9" s="49" customFormat="1">
      <c r="A30" s="23" t="s">
        <v>24</v>
      </c>
      <c r="B30" s="17">
        <f>B31+B40+B39+B35+B32+B42+B41+B33+B34+B36+B38+B37</f>
        <v>0</v>
      </c>
      <c r="C30" s="17">
        <f>C31+C40+C39+C35+C32+C42+C41+C33+C34+C36+C38+C37</f>
        <v>0</v>
      </c>
      <c r="D30" s="120" t="e">
        <f>C30/B30</f>
        <v>#DIV/0!</v>
      </c>
      <c r="E30" s="18">
        <f>B30-C30</f>
        <v>0</v>
      </c>
      <c r="F30" s="48"/>
      <c r="G30" s="57"/>
      <c r="H30" s="57"/>
      <c r="I30" s="57"/>
    </row>
    <row r="31" spans="1:9" s="49" customFormat="1">
      <c r="A31" s="19" t="s">
        <v>33</v>
      </c>
      <c r="B31" s="165"/>
      <c r="C31" s="172"/>
      <c r="D31" s="119" t="str">
        <f t="shared" ref="D31:D42" si="2">IFERROR(C31/B31,"-")</f>
        <v>-</v>
      </c>
      <c r="E31" s="22">
        <f>IF(B31&gt;0,B31-C31,0)</f>
        <v>0</v>
      </c>
      <c r="F31" s="48"/>
      <c r="G31" s="58"/>
      <c r="H31" s="58"/>
      <c r="I31" s="58"/>
    </row>
    <row r="32" spans="1:9" s="49" customFormat="1">
      <c r="A32" s="19" t="s">
        <v>25</v>
      </c>
      <c r="B32" s="165"/>
      <c r="C32" s="172"/>
      <c r="D32" s="119" t="str">
        <f t="shared" si="2"/>
        <v>-</v>
      </c>
      <c r="E32" s="22">
        <f t="shared" ref="E32:E42" si="3">IF(B32&gt;0,B32-C32,0)</f>
        <v>0</v>
      </c>
      <c r="F32" s="48"/>
      <c r="G32" s="57"/>
      <c r="H32" s="57"/>
      <c r="I32" s="57"/>
    </row>
    <row r="33" spans="1:9" s="49" customFormat="1">
      <c r="A33" s="19" t="s">
        <v>59</v>
      </c>
      <c r="B33" s="165"/>
      <c r="C33" s="172"/>
      <c r="D33" s="119" t="str">
        <f t="shared" si="2"/>
        <v>-</v>
      </c>
      <c r="E33" s="22">
        <f t="shared" si="3"/>
        <v>0</v>
      </c>
      <c r="F33" s="48"/>
      <c r="G33" s="58"/>
      <c r="H33" s="58"/>
      <c r="I33" s="58"/>
    </row>
    <row r="34" spans="1:9" s="49" customFormat="1">
      <c r="A34" s="19" t="s">
        <v>60</v>
      </c>
      <c r="B34" s="165"/>
      <c r="C34" s="172"/>
      <c r="D34" s="119" t="str">
        <f t="shared" si="2"/>
        <v>-</v>
      </c>
      <c r="E34" s="22">
        <f t="shared" si="3"/>
        <v>0</v>
      </c>
      <c r="F34" s="48"/>
      <c r="G34" s="58"/>
      <c r="H34" s="58"/>
      <c r="I34" s="58"/>
    </row>
    <row r="35" spans="1:9" s="49" customFormat="1">
      <c r="A35" s="19" t="s">
        <v>28</v>
      </c>
      <c r="B35" s="165"/>
      <c r="C35" s="172"/>
      <c r="D35" s="119" t="str">
        <f t="shared" si="2"/>
        <v>-</v>
      </c>
      <c r="E35" s="22">
        <f t="shared" si="3"/>
        <v>0</v>
      </c>
      <c r="F35" s="48"/>
      <c r="G35" s="58"/>
      <c r="H35" s="58"/>
      <c r="I35" s="58"/>
    </row>
    <row r="36" spans="1:9" s="49" customFormat="1">
      <c r="A36" s="19" t="s">
        <v>101</v>
      </c>
      <c r="B36" s="154">
        <v>0</v>
      </c>
      <c r="C36" s="154">
        <v>0</v>
      </c>
      <c r="D36" s="119" t="str">
        <f t="shared" si="2"/>
        <v>-</v>
      </c>
      <c r="E36" s="22">
        <f t="shared" si="3"/>
        <v>0</v>
      </c>
      <c r="F36" s="48"/>
      <c r="G36" s="58"/>
      <c r="H36" s="58"/>
      <c r="I36" s="58"/>
    </row>
    <row r="37" spans="1:9" s="49" customFormat="1">
      <c r="A37" s="19" t="s">
        <v>108</v>
      </c>
      <c r="B37" s="151">
        <v>0</v>
      </c>
      <c r="C37" s="151">
        <v>0</v>
      </c>
      <c r="D37" s="119" t="str">
        <f t="shared" si="2"/>
        <v>-</v>
      </c>
      <c r="E37" s="22">
        <f t="shared" si="3"/>
        <v>0</v>
      </c>
      <c r="F37" s="48"/>
      <c r="G37" s="58"/>
      <c r="H37" s="58"/>
      <c r="I37" s="58"/>
    </row>
    <row r="38" spans="1:9" s="49" customFormat="1">
      <c r="A38" s="19" t="s">
        <v>106</v>
      </c>
      <c r="B38" s="152">
        <v>0</v>
      </c>
      <c r="C38" s="152">
        <v>0</v>
      </c>
      <c r="D38" s="119" t="str">
        <f t="shared" si="2"/>
        <v>-</v>
      </c>
      <c r="E38" s="22">
        <f t="shared" si="3"/>
        <v>0</v>
      </c>
      <c r="F38" s="48"/>
      <c r="G38" s="58"/>
      <c r="H38" s="58"/>
      <c r="I38" s="58"/>
    </row>
    <row r="39" spans="1:9" s="49" customFormat="1">
      <c r="A39" s="19" t="s">
        <v>107</v>
      </c>
      <c r="B39" s="165"/>
      <c r="C39" s="172"/>
      <c r="D39" s="119" t="str">
        <f t="shared" si="2"/>
        <v>-</v>
      </c>
      <c r="E39" s="22">
        <f t="shared" si="3"/>
        <v>0</v>
      </c>
      <c r="F39" s="48"/>
      <c r="G39" s="58"/>
      <c r="H39" s="58"/>
      <c r="I39" s="58"/>
    </row>
    <row r="40" spans="1:9" s="49" customFormat="1">
      <c r="A40" s="19" t="s">
        <v>31</v>
      </c>
      <c r="B40" s="165"/>
      <c r="C40" s="172"/>
      <c r="D40" s="119" t="str">
        <f t="shared" si="2"/>
        <v>-</v>
      </c>
      <c r="E40" s="22">
        <f t="shared" si="3"/>
        <v>0</v>
      </c>
      <c r="F40" s="48"/>
      <c r="G40" s="58"/>
      <c r="H40" s="58"/>
      <c r="I40" s="58"/>
    </row>
    <row r="41" spans="1:9" s="49" customFormat="1">
      <c r="A41" s="24" t="s">
        <v>61</v>
      </c>
      <c r="B41" s="155">
        <v>0</v>
      </c>
      <c r="C41" s="155">
        <v>0</v>
      </c>
      <c r="D41" s="119" t="str">
        <f t="shared" si="2"/>
        <v>-</v>
      </c>
      <c r="E41" s="22">
        <f t="shared" si="3"/>
        <v>0</v>
      </c>
      <c r="F41" s="48"/>
      <c r="G41" s="58"/>
      <c r="H41" s="58"/>
      <c r="I41" s="58"/>
    </row>
    <row r="42" spans="1:9" s="49" customFormat="1" ht="16.5" thickBot="1">
      <c r="A42" s="25" t="s">
        <v>30</v>
      </c>
      <c r="B42" s="165"/>
      <c r="C42" s="172"/>
      <c r="D42" s="121" t="str">
        <f t="shared" si="2"/>
        <v>-</v>
      </c>
      <c r="E42" s="22">
        <f t="shared" si="3"/>
        <v>0</v>
      </c>
      <c r="F42" s="48"/>
      <c r="G42" s="58"/>
      <c r="H42" s="58"/>
      <c r="I42" s="58"/>
    </row>
    <row r="43" spans="1:9" s="49" customFormat="1" ht="38.25" customHeight="1">
      <c r="A43" s="223" t="s">
        <v>109</v>
      </c>
      <c r="B43" s="224"/>
      <c r="C43" s="224"/>
      <c r="D43" s="224"/>
      <c r="E43" s="224"/>
      <c r="F43" s="48"/>
      <c r="G43" s="59"/>
      <c r="H43" s="59"/>
      <c r="I43" s="59"/>
    </row>
    <row r="44" spans="1:9" s="49" customFormat="1" ht="38.25" customHeight="1">
      <c r="A44" s="26" t="s">
        <v>22</v>
      </c>
      <c r="B44" s="27">
        <f>B45</f>
        <v>118746764</v>
      </c>
      <c r="C44" s="27">
        <f>C45</f>
        <v>1821180.39</v>
      </c>
      <c r="D44" s="122">
        <f>IFERROR(C44/B44,"-")</f>
        <v>1.5336673848223771E-2</v>
      </c>
      <c r="E44" s="28">
        <f>B44-C44</f>
        <v>116925583.61</v>
      </c>
      <c r="F44" s="48"/>
      <c r="G44" s="59"/>
      <c r="H44" s="59"/>
      <c r="I44" s="59"/>
    </row>
    <row r="45" spans="1:9" s="49" customFormat="1" ht="16.5" thickBot="1">
      <c r="A45" s="29" t="s">
        <v>34</v>
      </c>
      <c r="B45" s="165">
        <v>118746764</v>
      </c>
      <c r="C45" s="191">
        <v>1821180.39</v>
      </c>
      <c r="D45" s="121">
        <f>IFERROR(C45/B45,"-")</f>
        <v>1.5336673848223771E-2</v>
      </c>
      <c r="E45" s="60">
        <f>IF(B45&gt;0,B45-C45,"0")</f>
        <v>116925583.61</v>
      </c>
      <c r="F45" s="48"/>
      <c r="G45" s="57"/>
      <c r="H45" s="61"/>
      <c r="I45" s="13"/>
    </row>
    <row r="46" spans="1:9" s="49" customFormat="1" ht="38.25" customHeight="1">
      <c r="A46" s="26" t="s">
        <v>24</v>
      </c>
      <c r="B46" s="26">
        <f>B47</f>
        <v>6726056</v>
      </c>
      <c r="C46" s="118">
        <f>C47</f>
        <v>793045.77</v>
      </c>
      <c r="D46" s="122">
        <f>IFERROR(C46/B46,"-")</f>
        <v>0.1179065071715133</v>
      </c>
      <c r="E46" s="28">
        <f>B46-C46</f>
        <v>5933010.2300000004</v>
      </c>
      <c r="F46" s="48"/>
      <c r="G46" s="59"/>
      <c r="H46" s="59"/>
      <c r="I46" s="59"/>
    </row>
    <row r="47" spans="1:9" s="49" customFormat="1" ht="16.5" thickBot="1">
      <c r="A47" s="29" t="s">
        <v>35</v>
      </c>
      <c r="B47" s="165">
        <v>6726056</v>
      </c>
      <c r="C47" s="191">
        <v>793045.77</v>
      </c>
      <c r="D47" s="121">
        <f>IFERROR(C47/B47,"-")</f>
        <v>0.1179065071715133</v>
      </c>
      <c r="E47" s="60">
        <f>IF(B47&gt;0,B47-C47,"0")</f>
        <v>5933010.2300000004</v>
      </c>
      <c r="F47" s="48"/>
      <c r="G47" s="58"/>
      <c r="H47" s="62"/>
      <c r="I47" s="13"/>
    </row>
    <row r="48" spans="1:9" s="49" customFormat="1" ht="31.5" customHeight="1">
      <c r="A48" s="31" t="s">
        <v>23</v>
      </c>
      <c r="B48" s="31">
        <f>B49</f>
        <v>143985784</v>
      </c>
      <c r="C48" s="117">
        <f>C49</f>
        <v>2754170.87</v>
      </c>
      <c r="D48" s="122">
        <f>C48/B48</f>
        <v>1.9128074963289433E-2</v>
      </c>
      <c r="E48" s="28">
        <f>B48-C48</f>
        <v>141231613.13</v>
      </c>
      <c r="F48" s="48"/>
      <c r="G48" s="59"/>
      <c r="H48" s="59"/>
      <c r="I48" s="59"/>
    </row>
    <row r="49" spans="1:8" s="49" customFormat="1" ht="40.5" customHeight="1" thickBot="1">
      <c r="A49" s="32" t="s">
        <v>29</v>
      </c>
      <c r="B49" s="165">
        <v>143985784</v>
      </c>
      <c r="C49" s="191">
        <v>2754170.87</v>
      </c>
      <c r="D49" s="121">
        <f>IFERROR(C49/B49,"-")</f>
        <v>1.9128074963289433E-2</v>
      </c>
      <c r="E49" s="60">
        <f>IF(B49&gt;0,B49-C49,"0")</f>
        <v>141231613.13</v>
      </c>
      <c r="F49" s="48"/>
      <c r="G49" s="63"/>
    </row>
    <row r="50" spans="1:8" s="49" customFormat="1" ht="18.75">
      <c r="A50" s="215" t="s">
        <v>63</v>
      </c>
      <c r="B50" s="216"/>
      <c r="C50" s="216"/>
      <c r="D50" s="216"/>
      <c r="E50" s="216"/>
      <c r="F50" s="48"/>
      <c r="G50" s="64"/>
    </row>
    <row r="51" spans="1:8" s="49" customFormat="1" ht="31.5">
      <c r="A51" s="33" t="s">
        <v>64</v>
      </c>
      <c r="B51" s="17">
        <f>B69+B65+B61+B57+B52+B73+B77+B81+B85+B89+B93</f>
        <v>0</v>
      </c>
      <c r="C51" s="17">
        <f>C69+C65+C61+C57+C52+C73+C77+C81+C85+C89+C93</f>
        <v>0</v>
      </c>
      <c r="D51" s="120" t="e">
        <f>C51/B51</f>
        <v>#DIV/0!</v>
      </c>
      <c r="E51" s="18">
        <f>B51-C51</f>
        <v>0</v>
      </c>
      <c r="F51" s="48"/>
      <c r="G51" s="64"/>
      <c r="H51" s="65"/>
    </row>
    <row r="52" spans="1:8" s="49" customFormat="1">
      <c r="A52" s="66" t="s">
        <v>1</v>
      </c>
      <c r="B52" s="156">
        <f>B53+B54+B55+B56</f>
        <v>0</v>
      </c>
      <c r="C52" s="156">
        <f>C53+C54+C55+C56</f>
        <v>0</v>
      </c>
      <c r="D52" s="123" t="str">
        <f t="shared" ref="D52:D96" si="4">IFERROR(C52/B52,"-")</f>
        <v>-</v>
      </c>
      <c r="E52" s="67" t="str">
        <f t="shared" ref="E52:E96" si="5">IF(B52&gt;0,B52-C52,"-")</f>
        <v>-</v>
      </c>
      <c r="F52" s="48"/>
      <c r="G52" s="63"/>
    </row>
    <row r="53" spans="1:8" s="49" customFormat="1" outlineLevel="1">
      <c r="A53" s="68" t="s">
        <v>65</v>
      </c>
      <c r="B53" s="151">
        <v>0</v>
      </c>
      <c r="C53" s="151">
        <v>0</v>
      </c>
      <c r="D53" s="123" t="str">
        <f t="shared" si="4"/>
        <v>-</v>
      </c>
      <c r="E53" s="67" t="str">
        <f t="shared" si="5"/>
        <v>-</v>
      </c>
      <c r="F53" s="48"/>
      <c r="G53" s="63"/>
    </row>
    <row r="54" spans="1:8" s="49" customFormat="1" outlineLevel="1">
      <c r="A54" s="68" t="s">
        <v>66</v>
      </c>
      <c r="B54" s="151">
        <v>0</v>
      </c>
      <c r="C54" s="151">
        <v>0</v>
      </c>
      <c r="D54" s="123" t="str">
        <f t="shared" si="4"/>
        <v>-</v>
      </c>
      <c r="E54" s="67" t="str">
        <f t="shared" si="5"/>
        <v>-</v>
      </c>
      <c r="F54" s="48"/>
      <c r="G54" s="63"/>
    </row>
    <row r="55" spans="1:8" s="49" customFormat="1" outlineLevel="1">
      <c r="A55" s="68" t="s">
        <v>67</v>
      </c>
      <c r="B55" s="165"/>
      <c r="C55" s="172"/>
      <c r="D55" s="123" t="str">
        <f t="shared" si="4"/>
        <v>-</v>
      </c>
      <c r="E55" s="67" t="str">
        <f t="shared" si="5"/>
        <v>-</v>
      </c>
      <c r="F55" s="48"/>
      <c r="G55" s="63"/>
    </row>
    <row r="56" spans="1:8" s="49" customFormat="1" outlineLevel="1">
      <c r="A56" s="68" t="s">
        <v>68</v>
      </c>
      <c r="B56" s="135">
        <v>0</v>
      </c>
      <c r="C56" s="135">
        <v>0</v>
      </c>
      <c r="D56" s="123" t="str">
        <f t="shared" si="4"/>
        <v>-</v>
      </c>
      <c r="E56" s="67" t="str">
        <f t="shared" si="5"/>
        <v>-</v>
      </c>
      <c r="F56" s="48"/>
      <c r="G56" s="63"/>
    </row>
    <row r="57" spans="1:8" s="49" customFormat="1">
      <c r="A57" s="66" t="s">
        <v>15</v>
      </c>
      <c r="B57" s="156">
        <f>B58+B59+B60</f>
        <v>0</v>
      </c>
      <c r="C57" s="156">
        <f>C58+C59+C60</f>
        <v>0</v>
      </c>
      <c r="D57" s="123" t="str">
        <f t="shared" si="4"/>
        <v>-</v>
      </c>
      <c r="E57" s="67" t="str">
        <f t="shared" si="5"/>
        <v>-</v>
      </c>
      <c r="F57" s="48"/>
      <c r="G57" s="63"/>
    </row>
    <row r="58" spans="1:8" s="49" customFormat="1" outlineLevel="1">
      <c r="A58" s="68" t="s">
        <v>69</v>
      </c>
      <c r="B58" s="135">
        <v>0</v>
      </c>
      <c r="C58" s="135">
        <v>0</v>
      </c>
      <c r="D58" s="123" t="str">
        <f t="shared" si="4"/>
        <v>-</v>
      </c>
      <c r="E58" s="67" t="str">
        <f t="shared" si="5"/>
        <v>-</v>
      </c>
      <c r="F58" s="48"/>
      <c r="G58" s="63"/>
    </row>
    <row r="59" spans="1:8" s="49" customFormat="1" outlineLevel="1">
      <c r="A59" s="68" t="s">
        <v>70</v>
      </c>
      <c r="B59" s="165"/>
      <c r="C59" s="172"/>
      <c r="D59" s="123" t="str">
        <f t="shared" si="4"/>
        <v>-</v>
      </c>
      <c r="E59" s="67" t="str">
        <f t="shared" si="5"/>
        <v>-</v>
      </c>
      <c r="F59" s="48"/>
      <c r="G59" s="63"/>
    </row>
    <row r="60" spans="1:8" s="49" customFormat="1" outlineLevel="1">
      <c r="A60" s="68" t="s">
        <v>71</v>
      </c>
      <c r="B60" s="151">
        <v>0</v>
      </c>
      <c r="C60" s="151">
        <v>0</v>
      </c>
      <c r="D60" s="123" t="str">
        <f t="shared" si="4"/>
        <v>-</v>
      </c>
      <c r="E60" s="67" t="str">
        <f t="shared" si="5"/>
        <v>-</v>
      </c>
      <c r="F60" s="48"/>
      <c r="G60" s="63"/>
    </row>
    <row r="61" spans="1:8" s="49" customFormat="1">
      <c r="A61" s="66" t="s">
        <v>13</v>
      </c>
      <c r="B61" s="156">
        <f>B62+B63+B64</f>
        <v>0</v>
      </c>
      <c r="C61" s="156">
        <f>C62+C63+C64</f>
        <v>0</v>
      </c>
      <c r="D61" s="123" t="str">
        <f t="shared" si="4"/>
        <v>-</v>
      </c>
      <c r="E61" s="67" t="str">
        <f t="shared" si="5"/>
        <v>-</v>
      </c>
      <c r="F61" s="48"/>
      <c r="G61" s="63"/>
    </row>
    <row r="62" spans="1:8" s="49" customFormat="1" outlineLevel="1">
      <c r="A62" s="68" t="s">
        <v>72</v>
      </c>
      <c r="B62" s="135">
        <v>0</v>
      </c>
      <c r="C62" s="135">
        <v>0</v>
      </c>
      <c r="D62" s="123" t="str">
        <f t="shared" si="4"/>
        <v>-</v>
      </c>
      <c r="E62" s="67" t="str">
        <f t="shared" si="5"/>
        <v>-</v>
      </c>
      <c r="F62" s="48"/>
      <c r="G62" s="63"/>
    </row>
    <row r="63" spans="1:8" s="49" customFormat="1" outlineLevel="1">
      <c r="A63" s="68" t="s">
        <v>73</v>
      </c>
      <c r="B63" s="165"/>
      <c r="C63" s="172"/>
      <c r="D63" s="123" t="str">
        <f t="shared" si="4"/>
        <v>-</v>
      </c>
      <c r="E63" s="67" t="str">
        <f t="shared" si="5"/>
        <v>-</v>
      </c>
      <c r="F63" s="48"/>
      <c r="G63" s="63"/>
    </row>
    <row r="64" spans="1:8" s="49" customFormat="1" outlineLevel="1">
      <c r="A64" s="68" t="s">
        <v>74</v>
      </c>
      <c r="B64" s="165"/>
      <c r="C64" s="172"/>
      <c r="D64" s="123" t="str">
        <f t="shared" si="4"/>
        <v>-</v>
      </c>
      <c r="E64" s="67" t="str">
        <f t="shared" si="5"/>
        <v>-</v>
      </c>
      <c r="F64" s="48"/>
      <c r="G64" s="63"/>
    </row>
    <row r="65" spans="1:7" s="49" customFormat="1">
      <c r="A65" s="66" t="s">
        <v>10</v>
      </c>
      <c r="B65" s="156">
        <f>B66+B67+B68</f>
        <v>0</v>
      </c>
      <c r="C65" s="156">
        <f>C66+C67+C68</f>
        <v>0</v>
      </c>
      <c r="D65" s="123" t="str">
        <f t="shared" si="4"/>
        <v>-</v>
      </c>
      <c r="E65" s="67" t="str">
        <f t="shared" si="5"/>
        <v>-</v>
      </c>
      <c r="F65" s="48"/>
      <c r="G65" s="63"/>
    </row>
    <row r="66" spans="1:7" s="49" customFormat="1" outlineLevel="1">
      <c r="A66" s="68" t="s">
        <v>75</v>
      </c>
      <c r="B66" s="135">
        <v>0</v>
      </c>
      <c r="C66" s="135">
        <v>0</v>
      </c>
      <c r="D66" s="123" t="str">
        <f t="shared" si="4"/>
        <v>-</v>
      </c>
      <c r="E66" s="67" t="str">
        <f t="shared" si="5"/>
        <v>-</v>
      </c>
      <c r="F66" s="48"/>
      <c r="G66" s="63"/>
    </row>
    <row r="67" spans="1:7" s="49" customFormat="1" outlineLevel="1">
      <c r="A67" s="68" t="s">
        <v>76</v>
      </c>
      <c r="B67" s="151">
        <v>0</v>
      </c>
      <c r="C67" s="151">
        <v>0</v>
      </c>
      <c r="D67" s="123" t="str">
        <f t="shared" si="4"/>
        <v>-</v>
      </c>
      <c r="E67" s="67" t="str">
        <f t="shared" si="5"/>
        <v>-</v>
      </c>
      <c r="F67" s="48"/>
      <c r="G67" s="63"/>
    </row>
    <row r="68" spans="1:7" s="49" customFormat="1" outlineLevel="1">
      <c r="A68" s="68" t="s">
        <v>77</v>
      </c>
      <c r="B68" s="165"/>
      <c r="C68" s="172"/>
      <c r="D68" s="123" t="str">
        <f t="shared" si="4"/>
        <v>-</v>
      </c>
      <c r="E68" s="67" t="str">
        <f t="shared" si="5"/>
        <v>-</v>
      </c>
      <c r="F68" s="48"/>
      <c r="G68" s="63"/>
    </row>
    <row r="69" spans="1:7" s="49" customFormat="1">
      <c r="A69" s="66" t="s">
        <v>12</v>
      </c>
      <c r="B69" s="156">
        <f>B70+B71+B72</f>
        <v>0</v>
      </c>
      <c r="C69" s="156">
        <f>C70+C71+C72</f>
        <v>0</v>
      </c>
      <c r="D69" s="123" t="str">
        <f t="shared" si="4"/>
        <v>-</v>
      </c>
      <c r="E69" s="67" t="str">
        <f t="shared" si="5"/>
        <v>-</v>
      </c>
      <c r="F69" s="48"/>
      <c r="G69" s="63"/>
    </row>
    <row r="70" spans="1:7" s="49" customFormat="1" outlineLevel="1">
      <c r="A70" s="68" t="s">
        <v>78</v>
      </c>
      <c r="B70" s="135">
        <v>0</v>
      </c>
      <c r="C70" s="135">
        <v>0</v>
      </c>
      <c r="D70" s="123" t="str">
        <f t="shared" si="4"/>
        <v>-</v>
      </c>
      <c r="E70" s="67" t="str">
        <f t="shared" si="5"/>
        <v>-</v>
      </c>
      <c r="F70" s="48"/>
      <c r="G70" s="64"/>
    </row>
    <row r="71" spans="1:7" s="49" customFormat="1" outlineLevel="1">
      <c r="A71" s="68" t="s">
        <v>79</v>
      </c>
      <c r="B71" s="165"/>
      <c r="C71" s="172"/>
      <c r="D71" s="123" t="str">
        <f t="shared" si="4"/>
        <v>-</v>
      </c>
      <c r="E71" s="67" t="str">
        <f t="shared" si="5"/>
        <v>-</v>
      </c>
      <c r="F71" s="48"/>
      <c r="G71" s="63"/>
    </row>
    <row r="72" spans="1:7" s="49" customFormat="1" outlineLevel="1">
      <c r="A72" s="68" t="s">
        <v>80</v>
      </c>
      <c r="B72" s="165"/>
      <c r="C72" s="172"/>
      <c r="D72" s="123" t="str">
        <f t="shared" si="4"/>
        <v>-</v>
      </c>
      <c r="E72" s="67" t="str">
        <f>IF(B72&gt;0,B72-C72,"-")</f>
        <v>-</v>
      </c>
      <c r="F72" s="48"/>
      <c r="G72" s="63"/>
    </row>
    <row r="73" spans="1:7" s="49" customFormat="1">
      <c r="A73" s="66" t="s">
        <v>81</v>
      </c>
      <c r="B73" s="156">
        <f>B74+B75+B76</f>
        <v>0</v>
      </c>
      <c r="C73" s="156">
        <f>C74+C75+C76</f>
        <v>0</v>
      </c>
      <c r="D73" s="123" t="str">
        <f t="shared" si="4"/>
        <v>-</v>
      </c>
      <c r="E73" s="67" t="str">
        <f t="shared" si="5"/>
        <v>-</v>
      </c>
      <c r="F73" s="48"/>
      <c r="G73" s="63"/>
    </row>
    <row r="74" spans="1:7" s="49" customFormat="1" outlineLevel="1">
      <c r="A74" s="68" t="s">
        <v>82</v>
      </c>
      <c r="B74" s="135">
        <v>0</v>
      </c>
      <c r="C74" s="135">
        <v>0</v>
      </c>
      <c r="D74" s="123" t="str">
        <f t="shared" si="4"/>
        <v>-</v>
      </c>
      <c r="E74" s="67" t="str">
        <f t="shared" si="5"/>
        <v>-</v>
      </c>
      <c r="F74" s="48"/>
      <c r="G74" s="63"/>
    </row>
    <row r="75" spans="1:7" s="49" customFormat="1" outlineLevel="1">
      <c r="A75" s="68" t="s">
        <v>83</v>
      </c>
      <c r="B75" s="165"/>
      <c r="C75" s="172"/>
      <c r="D75" s="123" t="str">
        <f t="shared" si="4"/>
        <v>-</v>
      </c>
      <c r="E75" s="67" t="str">
        <f t="shared" si="5"/>
        <v>-</v>
      </c>
      <c r="F75" s="48"/>
      <c r="G75" s="63"/>
    </row>
    <row r="76" spans="1:7" s="49" customFormat="1" outlineLevel="1">
      <c r="A76" s="68" t="s">
        <v>84</v>
      </c>
      <c r="B76" s="151">
        <v>0</v>
      </c>
      <c r="C76" s="151">
        <v>0</v>
      </c>
      <c r="D76" s="123" t="str">
        <f t="shared" si="4"/>
        <v>-</v>
      </c>
      <c r="E76" s="67" t="str">
        <f t="shared" si="5"/>
        <v>-</v>
      </c>
      <c r="F76" s="48"/>
      <c r="G76" s="63"/>
    </row>
    <row r="77" spans="1:7" s="49" customFormat="1">
      <c r="A77" s="66" t="s">
        <v>14</v>
      </c>
      <c r="B77" s="156">
        <f>B78+B79+B80</f>
        <v>0</v>
      </c>
      <c r="C77" s="156">
        <f>C78+C79+C80</f>
        <v>0</v>
      </c>
      <c r="D77" s="123" t="str">
        <f t="shared" si="4"/>
        <v>-</v>
      </c>
      <c r="E77" s="67" t="str">
        <f t="shared" si="5"/>
        <v>-</v>
      </c>
      <c r="F77" s="48"/>
      <c r="G77" s="63"/>
    </row>
    <row r="78" spans="1:7" s="49" customFormat="1" outlineLevel="1">
      <c r="A78" s="68" t="s">
        <v>85</v>
      </c>
      <c r="B78" s="135">
        <v>0</v>
      </c>
      <c r="C78" s="135">
        <v>0</v>
      </c>
      <c r="D78" s="123" t="str">
        <f t="shared" si="4"/>
        <v>-</v>
      </c>
      <c r="E78" s="67" t="str">
        <f t="shared" si="5"/>
        <v>-</v>
      </c>
      <c r="F78" s="48"/>
      <c r="G78" s="63"/>
    </row>
    <row r="79" spans="1:7" s="49" customFormat="1" outlineLevel="1">
      <c r="A79" s="68" t="s">
        <v>86</v>
      </c>
      <c r="B79" s="151">
        <v>0</v>
      </c>
      <c r="C79" s="151">
        <v>0</v>
      </c>
      <c r="D79" s="123" t="str">
        <f t="shared" si="4"/>
        <v>-</v>
      </c>
      <c r="E79" s="67" t="str">
        <f t="shared" si="5"/>
        <v>-</v>
      </c>
      <c r="F79" s="48"/>
      <c r="G79" s="63"/>
    </row>
    <row r="80" spans="1:7" s="49" customFormat="1" outlineLevel="1">
      <c r="A80" s="68" t="s">
        <v>87</v>
      </c>
      <c r="B80" s="165"/>
      <c r="C80" s="172"/>
      <c r="D80" s="123" t="str">
        <f t="shared" si="4"/>
        <v>-</v>
      </c>
      <c r="E80" s="67" t="str">
        <f t="shared" si="5"/>
        <v>-</v>
      </c>
      <c r="F80" s="48"/>
      <c r="G80" s="63"/>
    </row>
    <row r="81" spans="1:7" s="49" customFormat="1">
      <c r="A81" s="66" t="s">
        <v>139</v>
      </c>
      <c r="B81" s="156">
        <f>B82+B83+B84</f>
        <v>0</v>
      </c>
      <c r="C81" s="156">
        <f>C82+C83+C84</f>
        <v>0</v>
      </c>
      <c r="D81" s="123" t="str">
        <f t="shared" si="4"/>
        <v>-</v>
      </c>
      <c r="E81" s="67" t="str">
        <f t="shared" si="5"/>
        <v>-</v>
      </c>
      <c r="F81" s="48"/>
      <c r="G81" s="63"/>
    </row>
    <row r="82" spans="1:7" s="49" customFormat="1" outlineLevel="1">
      <c r="A82" s="68" t="s">
        <v>88</v>
      </c>
      <c r="B82" s="156">
        <v>0</v>
      </c>
      <c r="C82" s="156">
        <v>0</v>
      </c>
      <c r="D82" s="123" t="str">
        <f t="shared" si="4"/>
        <v>-</v>
      </c>
      <c r="E82" s="67" t="str">
        <f t="shared" si="5"/>
        <v>-</v>
      </c>
      <c r="F82" s="48"/>
      <c r="G82" s="63"/>
    </row>
    <row r="83" spans="1:7" s="49" customFormat="1" outlineLevel="1">
      <c r="A83" s="68" t="s">
        <v>89</v>
      </c>
      <c r="B83" s="165"/>
      <c r="C83" s="172"/>
      <c r="D83" s="123" t="str">
        <f t="shared" si="4"/>
        <v>-</v>
      </c>
      <c r="E83" s="67" t="str">
        <f t="shared" si="5"/>
        <v>-</v>
      </c>
      <c r="F83" s="48"/>
      <c r="G83" s="63"/>
    </row>
    <row r="84" spans="1:7" s="49" customFormat="1" outlineLevel="1">
      <c r="A84" s="68" t="s">
        <v>90</v>
      </c>
      <c r="B84" s="165"/>
      <c r="C84" s="172"/>
      <c r="D84" s="123" t="str">
        <f t="shared" si="4"/>
        <v>-</v>
      </c>
      <c r="E84" s="67" t="str">
        <f t="shared" si="5"/>
        <v>-</v>
      </c>
      <c r="F84" s="48"/>
      <c r="G84" s="63"/>
    </row>
    <row r="85" spans="1:7" s="49" customFormat="1">
      <c r="A85" s="66" t="s">
        <v>11</v>
      </c>
      <c r="B85" s="156">
        <f>B86+B87+B88</f>
        <v>0</v>
      </c>
      <c r="C85" s="156">
        <f>C86+C87+C88</f>
        <v>0</v>
      </c>
      <c r="D85" s="123" t="str">
        <f t="shared" si="4"/>
        <v>-</v>
      </c>
      <c r="E85" s="67" t="str">
        <f t="shared" si="5"/>
        <v>-</v>
      </c>
      <c r="F85" s="48"/>
      <c r="G85" s="63"/>
    </row>
    <row r="86" spans="1:7" s="49" customFormat="1" outlineLevel="1">
      <c r="A86" s="68" t="s">
        <v>91</v>
      </c>
      <c r="B86" s="135">
        <v>0</v>
      </c>
      <c r="C86" s="135">
        <v>0</v>
      </c>
      <c r="D86" s="123" t="str">
        <f t="shared" si="4"/>
        <v>-</v>
      </c>
      <c r="E86" s="67" t="str">
        <f t="shared" si="5"/>
        <v>-</v>
      </c>
      <c r="F86" s="48"/>
      <c r="G86" s="63"/>
    </row>
    <row r="87" spans="1:7" s="49" customFormat="1" outlineLevel="1">
      <c r="A87" s="68" t="s">
        <v>92</v>
      </c>
      <c r="B87" s="165"/>
      <c r="C87" s="172"/>
      <c r="D87" s="123" t="str">
        <f t="shared" si="4"/>
        <v>-</v>
      </c>
      <c r="E87" s="67" t="str">
        <f t="shared" si="5"/>
        <v>-</v>
      </c>
      <c r="F87" s="48"/>
      <c r="G87" s="63"/>
    </row>
    <row r="88" spans="1:7" s="49" customFormat="1" outlineLevel="1">
      <c r="A88" s="68" t="s">
        <v>93</v>
      </c>
      <c r="B88" s="165"/>
      <c r="C88" s="172"/>
      <c r="D88" s="123" t="str">
        <f t="shared" si="4"/>
        <v>-</v>
      </c>
      <c r="E88" s="67" t="str">
        <f t="shared" si="5"/>
        <v>-</v>
      </c>
      <c r="F88" s="48"/>
      <c r="G88" s="63"/>
    </row>
    <row r="89" spans="1:7" s="49" customFormat="1">
      <c r="A89" s="66" t="s">
        <v>94</v>
      </c>
      <c r="B89" s="156">
        <f>B90+B91+B92</f>
        <v>0</v>
      </c>
      <c r="C89" s="156">
        <f>C90+C91+C92</f>
        <v>0</v>
      </c>
      <c r="D89" s="123" t="str">
        <f t="shared" si="4"/>
        <v>-</v>
      </c>
      <c r="E89" s="67" t="str">
        <f t="shared" si="5"/>
        <v>-</v>
      </c>
      <c r="F89" s="48"/>
      <c r="G89" s="63"/>
    </row>
    <row r="90" spans="1:7" s="49" customFormat="1" outlineLevel="1">
      <c r="A90" s="68" t="s">
        <v>95</v>
      </c>
      <c r="B90" s="135">
        <v>0</v>
      </c>
      <c r="C90" s="135">
        <v>0</v>
      </c>
      <c r="D90" s="123" t="str">
        <f t="shared" si="4"/>
        <v>-</v>
      </c>
      <c r="E90" s="67" t="str">
        <f t="shared" si="5"/>
        <v>-</v>
      </c>
      <c r="F90" s="48"/>
      <c r="G90" s="63"/>
    </row>
    <row r="91" spans="1:7" s="49" customFormat="1" outlineLevel="1">
      <c r="A91" s="68" t="s">
        <v>96</v>
      </c>
      <c r="B91" s="151">
        <v>0</v>
      </c>
      <c r="C91" s="151">
        <v>0</v>
      </c>
      <c r="D91" s="123" t="str">
        <f t="shared" si="4"/>
        <v>-</v>
      </c>
      <c r="E91" s="67" t="str">
        <f t="shared" si="5"/>
        <v>-</v>
      </c>
      <c r="F91" s="48"/>
      <c r="G91" s="63"/>
    </row>
    <row r="92" spans="1:7" s="49" customFormat="1" outlineLevel="1">
      <c r="A92" s="68" t="s">
        <v>97</v>
      </c>
      <c r="B92" s="165"/>
      <c r="C92" s="172"/>
      <c r="D92" s="123" t="str">
        <f t="shared" si="4"/>
        <v>-</v>
      </c>
      <c r="E92" s="67" t="str">
        <f t="shared" si="5"/>
        <v>-</v>
      </c>
      <c r="F92" s="48"/>
      <c r="G92" s="64"/>
    </row>
    <row r="93" spans="1:7" s="49" customFormat="1">
      <c r="A93" s="66" t="s">
        <v>18</v>
      </c>
      <c r="B93" s="156">
        <f>B94+B95+B96</f>
        <v>0</v>
      </c>
      <c r="C93" s="156">
        <f>C94+C95+C96</f>
        <v>0</v>
      </c>
      <c r="D93" s="123" t="str">
        <f t="shared" si="4"/>
        <v>-</v>
      </c>
      <c r="E93" s="67" t="str">
        <f t="shared" si="5"/>
        <v>-</v>
      </c>
      <c r="F93" s="48"/>
      <c r="G93" s="63"/>
    </row>
    <row r="94" spans="1:7" s="49" customFormat="1" outlineLevel="1">
      <c r="A94" s="68" t="s">
        <v>98</v>
      </c>
      <c r="B94" s="135">
        <v>0</v>
      </c>
      <c r="C94" s="135">
        <v>0</v>
      </c>
      <c r="D94" s="123" t="str">
        <f t="shared" si="4"/>
        <v>-</v>
      </c>
      <c r="E94" s="69" t="str">
        <f t="shared" si="5"/>
        <v>-</v>
      </c>
      <c r="F94" s="48"/>
      <c r="G94" s="63"/>
    </row>
    <row r="95" spans="1:7" s="49" customFormat="1" outlineLevel="1">
      <c r="A95" s="68" t="s">
        <v>99</v>
      </c>
      <c r="B95" s="135">
        <v>0</v>
      </c>
      <c r="C95" s="135">
        <v>0</v>
      </c>
      <c r="D95" s="123" t="str">
        <f t="shared" si="4"/>
        <v>-</v>
      </c>
      <c r="E95" s="69" t="str">
        <f t="shared" si="5"/>
        <v>-</v>
      </c>
      <c r="F95" s="48"/>
      <c r="G95" s="63"/>
    </row>
    <row r="96" spans="1:7" s="49" customFormat="1" ht="16.5" outlineLevel="1" thickBot="1">
      <c r="A96" s="68" t="s">
        <v>100</v>
      </c>
      <c r="B96" s="135">
        <v>0</v>
      </c>
      <c r="C96" s="135">
        <v>0</v>
      </c>
      <c r="D96" s="123" t="str">
        <f t="shared" si="4"/>
        <v>-</v>
      </c>
      <c r="E96" s="69" t="str">
        <f t="shared" si="5"/>
        <v>-</v>
      </c>
      <c r="F96" s="48"/>
      <c r="G96" s="63"/>
    </row>
    <row r="97" spans="1:9" s="49" customFormat="1" ht="25.5" customHeight="1">
      <c r="A97" s="226" t="s">
        <v>160</v>
      </c>
      <c r="B97" s="227"/>
      <c r="C97" s="227"/>
      <c r="D97" s="227"/>
      <c r="E97" s="227"/>
      <c r="F97" s="48"/>
      <c r="I97" s="13"/>
    </row>
    <row r="98" spans="1:9" s="49" customFormat="1" ht="31.5">
      <c r="A98" s="140" t="s">
        <v>164</v>
      </c>
      <c r="B98" s="141">
        <f>B99+B100+B101+B102+B103</f>
        <v>2023396</v>
      </c>
      <c r="C98" s="141">
        <f>C99+C100+C101+C102+C103</f>
        <v>1627737.3299999998</v>
      </c>
      <c r="D98" s="142">
        <f>C98/B98</f>
        <v>0.80445811398263112</v>
      </c>
      <c r="E98" s="143">
        <f>B98-C98</f>
        <v>395658.67000000016</v>
      </c>
      <c r="F98" s="48"/>
      <c r="G98" s="57"/>
      <c r="H98" s="57"/>
      <c r="I98" s="13"/>
    </row>
    <row r="99" spans="1:9" s="49" customFormat="1">
      <c r="A99" s="19" t="s">
        <v>187</v>
      </c>
      <c r="B99" s="165">
        <v>1100149</v>
      </c>
      <c r="C99" s="172">
        <v>768912.85</v>
      </c>
      <c r="D99" s="119">
        <f>IFERROR(C99/B99,"-")</f>
        <v>0.69891701033223674</v>
      </c>
      <c r="E99" s="22">
        <f>IF(B99&gt;0,B99-C99,0)</f>
        <v>331236.15000000002</v>
      </c>
      <c r="F99" s="48"/>
      <c r="G99" s="57"/>
      <c r="H99" s="57"/>
      <c r="I99" s="13"/>
    </row>
    <row r="100" spans="1:9" s="49" customFormat="1">
      <c r="A100" s="19" t="s">
        <v>189</v>
      </c>
      <c r="B100" s="165">
        <v>15492</v>
      </c>
      <c r="C100" s="172">
        <v>13590.65</v>
      </c>
      <c r="D100" s="119">
        <f>IFERROR(C100/B100,"-")</f>
        <v>0.87726891298734833</v>
      </c>
      <c r="E100" s="22">
        <f>IF(B100&gt;0,B100-C100,0)</f>
        <v>1901.3500000000004</v>
      </c>
      <c r="F100" s="48"/>
      <c r="G100" s="57"/>
      <c r="H100" s="57"/>
      <c r="I100" s="13"/>
    </row>
    <row r="101" spans="1:9" s="49" customFormat="1">
      <c r="A101" s="19" t="s">
        <v>186</v>
      </c>
      <c r="B101" s="165">
        <v>616731</v>
      </c>
      <c r="C101" s="172">
        <v>554211.17000000004</v>
      </c>
      <c r="D101" s="119">
        <f>IFERROR(C101/B101,"-")</f>
        <v>0.89862706755457411</v>
      </c>
      <c r="E101" s="22">
        <f>IF(B101&gt;0,B101-C101,0)</f>
        <v>62519.829999999958</v>
      </c>
      <c r="F101" s="48"/>
      <c r="G101" s="57"/>
      <c r="H101" s="57"/>
      <c r="I101" s="13"/>
    </row>
    <row r="102" spans="1:9" s="49" customFormat="1">
      <c r="A102" s="19" t="s">
        <v>190</v>
      </c>
      <c r="B102" s="165">
        <v>0</v>
      </c>
      <c r="C102" s="172">
        <v>0</v>
      </c>
      <c r="D102" s="21" t="str">
        <f>IFERROR(C102/B102,"-")</f>
        <v>-</v>
      </c>
      <c r="E102" s="22">
        <f>IF(B102&gt;0,B102-C102,0)</f>
        <v>0</v>
      </c>
      <c r="F102" s="48"/>
      <c r="G102" s="57"/>
      <c r="H102" s="57"/>
      <c r="I102" s="13"/>
    </row>
    <row r="103" spans="1:9" s="49" customFormat="1">
      <c r="A103" s="19" t="s">
        <v>214</v>
      </c>
      <c r="B103" s="165">
        <v>291024</v>
      </c>
      <c r="C103" s="172">
        <v>291022.65999999997</v>
      </c>
      <c r="D103" s="21">
        <f>IFERROR(C103/B103,"-")</f>
        <v>0.99999539556875028</v>
      </c>
      <c r="E103" s="22">
        <f>IF(B103&gt;0,B103-C103,0)</f>
        <v>1.3400000000256114</v>
      </c>
      <c r="F103" s="48"/>
      <c r="G103" s="57"/>
      <c r="H103" s="57"/>
      <c r="I103" s="13"/>
    </row>
    <row r="104" spans="1:9" s="49" customFormat="1">
      <c r="A104" s="19"/>
      <c r="B104" s="19"/>
      <c r="C104" s="19"/>
      <c r="D104" s="21"/>
      <c r="E104" s="22"/>
      <c r="F104" s="48"/>
      <c r="G104" s="57"/>
      <c r="H104" s="57"/>
      <c r="I104" s="13"/>
    </row>
    <row r="105" spans="1:9" s="49" customFormat="1" ht="16.5" thickBot="1">
      <c r="A105" s="19"/>
      <c r="B105" s="19"/>
      <c r="C105" s="19"/>
      <c r="D105" s="21"/>
      <c r="E105" s="22"/>
      <c r="F105" s="48"/>
      <c r="G105" s="57"/>
      <c r="H105" s="57"/>
      <c r="I105" s="13"/>
    </row>
    <row r="106" spans="1:9" s="49" customFormat="1" ht="18.75">
      <c r="A106" s="226" t="s">
        <v>160</v>
      </c>
      <c r="B106" s="227"/>
      <c r="C106" s="227"/>
      <c r="D106" s="227"/>
      <c r="E106" s="227"/>
      <c r="F106" s="48"/>
      <c r="G106" s="57"/>
      <c r="H106" s="57"/>
      <c r="I106" s="13"/>
    </row>
    <row r="107" spans="1:9" s="49" customFormat="1" ht="31.5">
      <c r="A107" s="140" t="s">
        <v>211</v>
      </c>
      <c r="B107" s="141">
        <f>B108+B109+B110+B111+B112</f>
        <v>779894</v>
      </c>
      <c r="C107" s="141">
        <f>C108+C109+C110+C111+C112</f>
        <v>694723.42999999993</v>
      </c>
      <c r="D107" s="142">
        <f>C107/B107</f>
        <v>0.89079212046765321</v>
      </c>
      <c r="E107" s="143">
        <f>B107-C107</f>
        <v>85170.570000000065</v>
      </c>
      <c r="F107" s="48"/>
      <c r="G107" s="57"/>
      <c r="H107" s="57"/>
      <c r="I107" s="13"/>
    </row>
    <row r="108" spans="1:9" s="49" customFormat="1">
      <c r="A108" s="19" t="s">
        <v>210</v>
      </c>
      <c r="B108" s="165">
        <v>609158</v>
      </c>
      <c r="C108" s="172">
        <v>594118.59</v>
      </c>
      <c r="D108" s="123">
        <f>IFERROR(C108/B108,"-")</f>
        <v>0.97531115080159825</v>
      </c>
      <c r="E108" s="22">
        <f>IF(B108&gt;0,B108-C108,0)</f>
        <v>15039.410000000033</v>
      </c>
      <c r="F108" s="48"/>
      <c r="G108" s="57"/>
      <c r="H108" s="57"/>
      <c r="I108" s="13"/>
    </row>
    <row r="109" spans="1:9" s="49" customFormat="1">
      <c r="A109" s="19" t="s">
        <v>212</v>
      </c>
      <c r="B109" s="165">
        <v>29842</v>
      </c>
      <c r="C109" s="172">
        <v>22540.66</v>
      </c>
      <c r="D109" s="123">
        <f>IFERROR(C109/B109,"-")</f>
        <v>0.75533342269284898</v>
      </c>
      <c r="E109" s="22">
        <f>IF(B109&gt;0,B109-C109,0)</f>
        <v>7301.34</v>
      </c>
      <c r="F109" s="48"/>
      <c r="H109" s="57"/>
      <c r="I109" s="13"/>
    </row>
    <row r="110" spans="1:9" s="49" customFormat="1">
      <c r="A110" s="19" t="s">
        <v>215</v>
      </c>
      <c r="B110" s="165">
        <v>140894</v>
      </c>
      <c r="C110" s="172">
        <v>78064.179999999993</v>
      </c>
      <c r="D110" s="123">
        <f>IFERROR(C110/B110,"-")</f>
        <v>0.5540631964455548</v>
      </c>
      <c r="E110" s="22">
        <f>IF(B110&gt;0,B110-C110,0)</f>
        <v>62829.820000000007</v>
      </c>
      <c r="F110" s="48"/>
      <c r="H110" s="57"/>
      <c r="I110" s="13"/>
    </row>
    <row r="111" spans="1:9" s="49" customFormat="1">
      <c r="A111" s="19" t="s">
        <v>216</v>
      </c>
      <c r="B111" s="173">
        <v>0</v>
      </c>
      <c r="C111" s="174">
        <v>0</v>
      </c>
      <c r="D111" s="123" t="str">
        <f>IFERROR(C111/B111,"-")</f>
        <v>-</v>
      </c>
      <c r="E111" s="22">
        <f>IF(B111&gt;0,B111-C111,0)</f>
        <v>0</v>
      </c>
      <c r="F111" s="48"/>
      <c r="H111" s="57"/>
      <c r="I111" s="13"/>
    </row>
    <row r="112" spans="1:9" s="49" customFormat="1">
      <c r="A112" s="19" t="s">
        <v>217</v>
      </c>
      <c r="B112" s="165">
        <v>0</v>
      </c>
      <c r="C112" s="172">
        <v>0</v>
      </c>
      <c r="D112" s="123" t="str">
        <f>IFERROR(C112/B112,"-")</f>
        <v>-</v>
      </c>
      <c r="E112" s="22">
        <f>IF(B112&gt;0,B112-C112,0)</f>
        <v>0</v>
      </c>
      <c r="F112" s="48"/>
      <c r="H112" s="57"/>
      <c r="I112" s="13"/>
    </row>
    <row r="113" spans="1:9" s="49" customFormat="1" ht="38.25" customHeight="1">
      <c r="A113" s="223" t="s">
        <v>221</v>
      </c>
      <c r="B113" s="224"/>
      <c r="C113" s="224"/>
      <c r="D113" s="224"/>
      <c r="E113" s="224"/>
      <c r="F113" s="48"/>
      <c r="G113" s="59"/>
      <c r="H113" s="59"/>
      <c r="I113" s="59"/>
    </row>
    <row r="114" spans="1:9" s="49" customFormat="1" ht="38.25" customHeight="1">
      <c r="A114" s="26" t="s">
        <v>22</v>
      </c>
      <c r="B114" s="27">
        <f>B115</f>
        <v>0</v>
      </c>
      <c r="C114" s="27">
        <f>C115</f>
        <v>0</v>
      </c>
      <c r="D114" s="122" t="str">
        <f>IFERROR(C114/B114,"-")</f>
        <v>-</v>
      </c>
      <c r="E114" s="28">
        <f>B114-C114</f>
        <v>0</v>
      </c>
      <c r="F114" s="48"/>
      <c r="G114" s="59"/>
      <c r="H114" s="59"/>
      <c r="I114" s="59"/>
    </row>
    <row r="115" spans="1:9" s="49" customFormat="1" ht="16.5" thickBot="1">
      <c r="A115" s="29" t="s">
        <v>224</v>
      </c>
      <c r="B115" s="165">
        <v>0</v>
      </c>
      <c r="C115" s="172">
        <v>0</v>
      </c>
      <c r="D115" s="121" t="str">
        <f>IFERROR(C115/B115,"-")</f>
        <v>-</v>
      </c>
      <c r="E115" s="60" t="str">
        <f>IF(B115&gt;0,B115-C115,"0")</f>
        <v>0</v>
      </c>
      <c r="F115" s="48"/>
      <c r="G115" s="57"/>
      <c r="H115" s="61"/>
      <c r="I115" s="13"/>
    </row>
    <row r="116" spans="1:9" s="49" customFormat="1" ht="38.25" customHeight="1">
      <c r="A116" s="26" t="s">
        <v>222</v>
      </c>
      <c r="B116" s="26">
        <f>B117</f>
        <v>935416</v>
      </c>
      <c r="C116" s="118">
        <f>C117</f>
        <v>935414.72</v>
      </c>
      <c r="D116" s="122">
        <f>IFERROR(C116/B116,"-")</f>
        <v>0.99999863162485991</v>
      </c>
      <c r="E116" s="28">
        <f>B116-C116</f>
        <v>1.2800000000279397</v>
      </c>
      <c r="F116" s="48"/>
      <c r="G116" s="59"/>
      <c r="H116" s="59"/>
      <c r="I116" s="59"/>
    </row>
    <row r="117" spans="1:9" s="49" customFormat="1" ht="16.5" thickBot="1">
      <c r="A117" s="29" t="s">
        <v>223</v>
      </c>
      <c r="B117" s="165">
        <v>935416</v>
      </c>
      <c r="C117" s="172">
        <v>935414.72</v>
      </c>
      <c r="D117" s="121">
        <f>IFERROR(C117/B117,"-")</f>
        <v>0.99999863162485991</v>
      </c>
      <c r="E117" s="60">
        <f>IF(B117&gt;0,B117-C117,"0")</f>
        <v>1.2800000000279397</v>
      </c>
      <c r="F117" s="48"/>
      <c r="G117" s="58"/>
      <c r="H117" s="62"/>
      <c r="I117" s="13"/>
    </row>
    <row r="118" spans="1:9" s="49" customFormat="1" ht="31.5" customHeight="1">
      <c r="A118" s="31" t="s">
        <v>23</v>
      </c>
      <c r="B118" s="31">
        <f>B119</f>
        <v>50881438</v>
      </c>
      <c r="C118" s="117">
        <f>C119</f>
        <v>50881438</v>
      </c>
      <c r="D118" s="122">
        <f>C118/B118</f>
        <v>1</v>
      </c>
      <c r="E118" s="28">
        <f>B118-C118</f>
        <v>0</v>
      </c>
      <c r="F118" s="48"/>
      <c r="G118" s="59"/>
      <c r="H118" s="59"/>
      <c r="I118" s="59"/>
    </row>
    <row r="119" spans="1:9" s="49" customFormat="1" ht="40.5" customHeight="1" thickBot="1">
      <c r="A119" s="32" t="s">
        <v>217</v>
      </c>
      <c r="B119" s="165">
        <v>50881438</v>
      </c>
      <c r="C119" s="172">
        <v>50881438</v>
      </c>
      <c r="D119" s="121">
        <f>IFERROR(C119/B119,"-")</f>
        <v>1</v>
      </c>
      <c r="E119" s="60">
        <f>IF(B119&gt;0,B119-C119,"0")</f>
        <v>0</v>
      </c>
      <c r="F119" s="48"/>
      <c r="G119" s="63"/>
    </row>
    <row r="120" spans="1:9" s="49" customFormat="1" ht="19.5" customHeight="1" thickBot="1">
      <c r="A120" s="19"/>
      <c r="B120" s="135"/>
      <c r="C120" s="135"/>
      <c r="D120" s="119"/>
      <c r="E120" s="22"/>
      <c r="F120" s="48"/>
      <c r="G120" s="57"/>
      <c r="H120" s="57"/>
      <c r="I120" s="13"/>
    </row>
    <row r="121" spans="1:9" s="49" customFormat="1" ht="18.75">
      <c r="A121" s="226" t="s">
        <v>154</v>
      </c>
      <c r="B121" s="227"/>
      <c r="C121" s="227"/>
      <c r="D121" s="227"/>
      <c r="E121" s="227"/>
      <c r="F121" s="48"/>
      <c r="G121" s="64"/>
    </row>
    <row r="122" spans="1:9" s="49" customFormat="1" ht="49.5" customHeight="1">
      <c r="A122" s="144" t="s">
        <v>156</v>
      </c>
      <c r="B122" s="141">
        <f>B123</f>
        <v>22810370</v>
      </c>
      <c r="C122" s="141">
        <f>C123</f>
        <v>21150264.580000002</v>
      </c>
      <c r="D122" s="142">
        <f>C122/B122</f>
        <v>0.92722146023935614</v>
      </c>
      <c r="E122" s="143">
        <f>B122-C122</f>
        <v>1660105.4199999981</v>
      </c>
      <c r="F122" s="48"/>
      <c r="G122" s="64"/>
    </row>
    <row r="123" spans="1:9" s="49" customFormat="1">
      <c r="A123" s="66" t="s">
        <v>158</v>
      </c>
      <c r="B123" s="135">
        <f>SUM(B124:B136)</f>
        <v>22810370</v>
      </c>
      <c r="C123" s="135">
        <f>SUM(C124:C136)</f>
        <v>21150264.580000002</v>
      </c>
      <c r="D123" s="123">
        <f>IFERROR(C123/B123,"-")</f>
        <v>0.92722146023935614</v>
      </c>
      <c r="E123" s="67">
        <f>IF(B123&gt;0,B123-C123,"-")</f>
        <v>1660105.4199999981</v>
      </c>
      <c r="F123" s="48"/>
      <c r="G123" s="64"/>
    </row>
    <row r="124" spans="1:9" s="49" customFormat="1" ht="35.65" customHeight="1">
      <c r="A124" s="68"/>
      <c r="B124" s="151">
        <v>0</v>
      </c>
      <c r="C124" s="151">
        <v>0</v>
      </c>
      <c r="D124" s="123" t="str">
        <f t="shared" ref="D124:D136" si="6">IFERROR(C124/B124,"-")</f>
        <v>-</v>
      </c>
      <c r="E124" s="67" t="str">
        <f t="shared" ref="E124" si="7">IF(B124&gt;0,B124-C124,"-")</f>
        <v>-</v>
      </c>
      <c r="F124" s="48"/>
      <c r="G124" s="64"/>
    </row>
    <row r="125" spans="1:9" s="49" customFormat="1">
      <c r="A125" s="68" t="s">
        <v>155</v>
      </c>
      <c r="B125" s="165">
        <v>17419000</v>
      </c>
      <c r="C125" s="172">
        <v>17068492.760000002</v>
      </c>
      <c r="D125" s="123">
        <f t="shared" si="6"/>
        <v>0.97987787817900007</v>
      </c>
      <c r="E125" s="67">
        <f>IF(B125&gt;0,B125-C125,"-")</f>
        <v>350507.23999999836</v>
      </c>
      <c r="F125" s="48"/>
      <c r="G125" s="64"/>
    </row>
    <row r="126" spans="1:9" s="49" customFormat="1">
      <c r="A126" s="68" t="s">
        <v>159</v>
      </c>
      <c r="B126" s="165">
        <v>258941</v>
      </c>
      <c r="C126" s="172">
        <v>228352.94</v>
      </c>
      <c r="D126" s="123">
        <f t="shared" ref="D126:D135" si="8">IFERROR(C126/B126,"-")</f>
        <v>0.88187247287992243</v>
      </c>
      <c r="E126" s="67">
        <f t="shared" ref="E126:E135" si="9">IF(B126&gt;0,B126-C126,"-")</f>
        <v>30588.059999999998</v>
      </c>
      <c r="F126" s="48"/>
      <c r="G126" s="64"/>
    </row>
    <row r="127" spans="1:9" s="49" customFormat="1">
      <c r="A127" s="68" t="s">
        <v>161</v>
      </c>
      <c r="B127" s="165">
        <v>95774</v>
      </c>
      <c r="C127" s="172">
        <v>83732.36</v>
      </c>
      <c r="D127" s="123">
        <f t="shared" si="8"/>
        <v>0.87427026124000251</v>
      </c>
      <c r="E127" s="67">
        <f t="shared" si="9"/>
        <v>12041.64</v>
      </c>
      <c r="F127" s="48"/>
      <c r="G127" s="64"/>
    </row>
    <row r="128" spans="1:9" s="49" customFormat="1">
      <c r="A128" s="68" t="s">
        <v>162</v>
      </c>
      <c r="B128" s="165">
        <v>1245238</v>
      </c>
      <c r="C128" s="172">
        <v>580723.51</v>
      </c>
      <c r="D128" s="123">
        <f t="shared" si="8"/>
        <v>0.46635543566771975</v>
      </c>
      <c r="E128" s="67">
        <f t="shared" si="9"/>
        <v>664514.49</v>
      </c>
      <c r="F128" s="48"/>
      <c r="G128" s="64"/>
    </row>
    <row r="129" spans="1:7" s="49" customFormat="1">
      <c r="A129" s="68" t="s">
        <v>163</v>
      </c>
      <c r="B129" s="165">
        <v>1030286</v>
      </c>
      <c r="C129" s="172">
        <v>1011145.2</v>
      </c>
      <c r="D129" s="123">
        <f t="shared" si="8"/>
        <v>0.98142185762011713</v>
      </c>
      <c r="E129" s="67">
        <f t="shared" si="9"/>
        <v>19140.800000000047</v>
      </c>
      <c r="F129" s="48"/>
      <c r="G129" s="64"/>
    </row>
    <row r="130" spans="1:7" s="49" customFormat="1">
      <c r="A130" s="68" t="s">
        <v>188</v>
      </c>
      <c r="B130" s="165">
        <v>195905</v>
      </c>
      <c r="C130" s="172">
        <v>163145.01999999999</v>
      </c>
      <c r="D130" s="123">
        <f t="shared" si="8"/>
        <v>0.83277619254230362</v>
      </c>
      <c r="E130" s="67">
        <f t="shared" si="9"/>
        <v>32759.98000000001</v>
      </c>
      <c r="F130" s="48"/>
      <c r="G130" s="64"/>
    </row>
    <row r="131" spans="1:7" s="49" customFormat="1">
      <c r="A131" s="68" t="s">
        <v>191</v>
      </c>
      <c r="B131" s="165">
        <v>691668</v>
      </c>
      <c r="C131" s="172">
        <v>662732.31999999995</v>
      </c>
      <c r="D131" s="123">
        <f t="shared" si="8"/>
        <v>0.95816536257279494</v>
      </c>
      <c r="E131" s="67">
        <f t="shared" si="9"/>
        <v>28935.680000000051</v>
      </c>
      <c r="F131" s="48"/>
      <c r="G131" s="64"/>
    </row>
    <row r="132" spans="1:7" s="49" customFormat="1">
      <c r="A132" s="68" t="s">
        <v>192</v>
      </c>
      <c r="B132" s="165">
        <v>761758</v>
      </c>
      <c r="C132" s="172">
        <v>599804.67000000004</v>
      </c>
      <c r="D132" s="123">
        <f t="shared" si="8"/>
        <v>0.7873953013949313</v>
      </c>
      <c r="E132" s="67">
        <f t="shared" si="9"/>
        <v>161953.32999999996</v>
      </c>
      <c r="F132" s="48"/>
      <c r="G132" s="64"/>
    </row>
    <row r="133" spans="1:7" s="49" customFormat="1">
      <c r="A133" s="68" t="s">
        <v>193</v>
      </c>
      <c r="B133" s="165">
        <v>224097</v>
      </c>
      <c r="C133" s="172">
        <v>178179.58</v>
      </c>
      <c r="D133" s="123">
        <f t="shared" si="8"/>
        <v>0.79510024676814051</v>
      </c>
      <c r="E133" s="67">
        <f t="shared" si="9"/>
        <v>45917.420000000013</v>
      </c>
      <c r="F133" s="48"/>
      <c r="G133" s="64"/>
    </row>
    <row r="134" spans="1:7" s="49" customFormat="1">
      <c r="A134" s="68" t="s">
        <v>194</v>
      </c>
      <c r="B134" s="165">
        <v>298103</v>
      </c>
      <c r="C134" s="172">
        <v>205932.89</v>
      </c>
      <c r="D134" s="123">
        <f t="shared" si="8"/>
        <v>0.6908111961301967</v>
      </c>
      <c r="E134" s="67">
        <f t="shared" si="9"/>
        <v>92170.109999999986</v>
      </c>
      <c r="F134" s="48"/>
      <c r="G134" s="64"/>
    </row>
    <row r="135" spans="1:7" s="49" customFormat="1">
      <c r="A135" s="68" t="s">
        <v>195</v>
      </c>
      <c r="B135" s="165">
        <v>589600</v>
      </c>
      <c r="C135" s="172">
        <v>368023.33</v>
      </c>
      <c r="D135" s="123">
        <f t="shared" si="8"/>
        <v>0.62419153663500682</v>
      </c>
      <c r="E135" s="67">
        <f t="shared" si="9"/>
        <v>221576.66999999998</v>
      </c>
      <c r="F135" s="48"/>
      <c r="G135" s="64"/>
    </row>
    <row r="136" spans="1:7" s="49" customFormat="1">
      <c r="A136" s="68"/>
      <c r="B136" s="135">
        <v>0</v>
      </c>
      <c r="C136" s="135">
        <v>0</v>
      </c>
      <c r="D136" s="123" t="str">
        <f t="shared" si="6"/>
        <v>-</v>
      </c>
      <c r="E136" s="67" t="str">
        <f>IF(B136&gt;0,B136-C136,"-")</f>
        <v>-</v>
      </c>
      <c r="F136" s="48"/>
      <c r="G136" s="64"/>
    </row>
    <row r="137" spans="1:7" ht="21.75" thickBot="1">
      <c r="A137" s="225" t="s">
        <v>172</v>
      </c>
      <c r="B137" s="225"/>
      <c r="C137" s="225"/>
      <c r="D137" s="225"/>
      <c r="E137" s="225"/>
    </row>
    <row r="138" spans="1:7" ht="48.75" customHeight="1" thickTop="1">
      <c r="A138" s="72" t="s">
        <v>16</v>
      </c>
      <c r="B138" s="72" t="str">
        <f>B4</f>
        <v>Gada plāns</v>
      </c>
      <c r="C138" s="72" t="str">
        <f>C4</f>
        <v>Pārskata perioda izpilde</v>
      </c>
      <c r="D138" s="72" t="s">
        <v>20</v>
      </c>
      <c r="E138" s="73" t="s">
        <v>126</v>
      </c>
    </row>
    <row r="139" spans="1:7">
      <c r="A139" s="74">
        <v>1</v>
      </c>
      <c r="B139" s="74">
        <v>2</v>
      </c>
      <c r="C139" s="98">
        <v>3</v>
      </c>
      <c r="D139" s="74" t="s">
        <v>129</v>
      </c>
      <c r="E139" s="75" t="s">
        <v>130</v>
      </c>
    </row>
    <row r="140" spans="1:7">
      <c r="A140" s="76" t="s">
        <v>166</v>
      </c>
      <c r="B140" s="77">
        <f>B125+B102+B112</f>
        <v>17419000</v>
      </c>
      <c r="C140" s="77">
        <f>C125+C102+C112</f>
        <v>17068492.760000002</v>
      </c>
      <c r="D140" s="124">
        <f t="shared" ref="D140:D155" si="10">IFERROR(C140/B140,"-")</f>
        <v>0.97987787817900007</v>
      </c>
      <c r="E140" s="78">
        <f>B140-C140</f>
        <v>350507.23999999836</v>
      </c>
    </row>
    <row r="141" spans="1:7">
      <c r="A141" s="79" t="s">
        <v>167</v>
      </c>
      <c r="B141" s="52">
        <f>B128+B110</f>
        <v>1386132</v>
      </c>
      <c r="C141" s="52">
        <f>C128+C110</f>
        <v>658787.68999999994</v>
      </c>
      <c r="D141" s="124">
        <f t="shared" si="10"/>
        <v>0.47527052979081352</v>
      </c>
      <c r="E141" s="78">
        <f t="shared" ref="E141:E157" si="11">B141-C141</f>
        <v>727344.31</v>
      </c>
    </row>
    <row r="142" spans="1:7">
      <c r="A142" s="79" t="s">
        <v>173</v>
      </c>
      <c r="B142" s="52">
        <f>B130+B103</f>
        <v>486929</v>
      </c>
      <c r="C142" s="52">
        <f>C130+C103</f>
        <v>454167.67999999993</v>
      </c>
      <c r="D142" s="124">
        <f t="shared" si="10"/>
        <v>0.9327184866787559</v>
      </c>
      <c r="E142" s="78">
        <f t="shared" si="11"/>
        <v>32761.320000000065</v>
      </c>
    </row>
    <row r="143" spans="1:7">
      <c r="A143" s="79" t="s">
        <v>174</v>
      </c>
      <c r="B143" s="52">
        <f>B135</f>
        <v>589600</v>
      </c>
      <c r="C143" s="52">
        <f>C135</f>
        <v>368023.33</v>
      </c>
      <c r="D143" s="124">
        <f t="shared" si="10"/>
        <v>0.62419153663500682</v>
      </c>
      <c r="E143" s="78">
        <f t="shared" si="11"/>
        <v>221576.66999999998</v>
      </c>
    </row>
    <row r="144" spans="1:7">
      <c r="A144" s="79" t="s">
        <v>175</v>
      </c>
      <c r="B144" s="52">
        <f>B132</f>
        <v>761758</v>
      </c>
      <c r="C144" s="52">
        <f>C132</f>
        <v>599804.67000000004</v>
      </c>
      <c r="D144" s="124">
        <f t="shared" si="10"/>
        <v>0.7873953013949313</v>
      </c>
      <c r="E144" s="78">
        <f t="shared" si="11"/>
        <v>161953.32999999996</v>
      </c>
    </row>
    <row r="145" spans="1:5">
      <c r="A145" s="79" t="s">
        <v>176</v>
      </c>
      <c r="B145" s="52">
        <f>B131+B108+B101</f>
        <v>1917557</v>
      </c>
      <c r="C145" s="52">
        <f>C131+C108+C101</f>
        <v>1811062.08</v>
      </c>
      <c r="D145" s="124">
        <f t="shared" si="10"/>
        <v>0.94446323107996277</v>
      </c>
      <c r="E145" s="78">
        <f t="shared" si="11"/>
        <v>106494.91999999993</v>
      </c>
    </row>
    <row r="146" spans="1:5">
      <c r="A146" s="79" t="s">
        <v>177</v>
      </c>
      <c r="B146" s="52">
        <f>B134</f>
        <v>298103</v>
      </c>
      <c r="C146" s="52">
        <f>C134</f>
        <v>205932.89</v>
      </c>
      <c r="D146" s="124">
        <f t="shared" si="10"/>
        <v>0.6908111961301967</v>
      </c>
      <c r="E146" s="78">
        <f t="shared" si="11"/>
        <v>92170.109999999986</v>
      </c>
    </row>
    <row r="147" spans="1:5">
      <c r="A147" s="79" t="s">
        <v>178</v>
      </c>
      <c r="B147" s="52">
        <f>B133+B109</f>
        <v>253939</v>
      </c>
      <c r="C147" s="52">
        <f>C133+C109</f>
        <v>200720.24</v>
      </c>
      <c r="D147" s="124">
        <f t="shared" si="10"/>
        <v>0.79042699230917657</v>
      </c>
      <c r="E147" s="78">
        <f t="shared" si="11"/>
        <v>53218.760000000009</v>
      </c>
    </row>
    <row r="148" spans="1:5">
      <c r="A148" s="79" t="s">
        <v>170</v>
      </c>
      <c r="B148" s="52">
        <f>B129+B99</f>
        <v>2130435</v>
      </c>
      <c r="C148" s="52">
        <f>C129+C99</f>
        <v>1780058.0499999998</v>
      </c>
      <c r="D148" s="124">
        <f t="shared" si="10"/>
        <v>0.83553736678190127</v>
      </c>
      <c r="E148" s="78">
        <f t="shared" si="11"/>
        <v>350376.95000000019</v>
      </c>
    </row>
    <row r="149" spans="1:5">
      <c r="A149" s="79" t="s">
        <v>168</v>
      </c>
      <c r="B149" s="52">
        <f>B126</f>
        <v>258941</v>
      </c>
      <c r="C149" s="52">
        <f>C126</f>
        <v>228352.94</v>
      </c>
      <c r="D149" s="124">
        <f t="shared" si="10"/>
        <v>0.88187247287992243</v>
      </c>
      <c r="E149" s="78">
        <f t="shared" si="11"/>
        <v>30588.059999999998</v>
      </c>
    </row>
    <row r="150" spans="1:5">
      <c r="A150" s="79" t="s">
        <v>179</v>
      </c>
      <c r="B150" s="52">
        <f>B100</f>
        <v>15492</v>
      </c>
      <c r="C150" s="52">
        <f>C100</f>
        <v>13590.65</v>
      </c>
      <c r="D150" s="124">
        <f t="shared" si="10"/>
        <v>0.87726891298734833</v>
      </c>
      <c r="E150" s="78">
        <f t="shared" si="11"/>
        <v>1901.3500000000004</v>
      </c>
    </row>
    <row r="151" spans="1:5">
      <c r="A151" s="79" t="s">
        <v>180</v>
      </c>
      <c r="B151" s="52"/>
      <c r="C151" s="52"/>
      <c r="D151" s="124" t="str">
        <f t="shared" si="10"/>
        <v>-</v>
      </c>
      <c r="E151" s="78">
        <f t="shared" si="11"/>
        <v>0</v>
      </c>
    </row>
    <row r="152" spans="1:5">
      <c r="A152" s="79" t="s">
        <v>169</v>
      </c>
      <c r="B152" s="52">
        <f>B127</f>
        <v>95774</v>
      </c>
      <c r="C152" s="52">
        <f>C127</f>
        <v>83732.36</v>
      </c>
      <c r="D152" s="124">
        <f t="shared" si="10"/>
        <v>0.87427026124000251</v>
      </c>
      <c r="E152" s="78">
        <f t="shared" si="11"/>
        <v>12041.64</v>
      </c>
    </row>
    <row r="153" spans="1:5">
      <c r="A153" s="79" t="s">
        <v>181</v>
      </c>
      <c r="B153" s="52"/>
      <c r="C153" s="52"/>
      <c r="D153" s="124" t="str">
        <f t="shared" si="10"/>
        <v>-</v>
      </c>
      <c r="E153" s="78">
        <f t="shared" si="11"/>
        <v>0</v>
      </c>
    </row>
    <row r="154" spans="1:5">
      <c r="A154" s="79" t="s">
        <v>182</v>
      </c>
      <c r="B154" s="52"/>
      <c r="C154" s="52"/>
      <c r="D154" s="124" t="str">
        <f t="shared" si="10"/>
        <v>-</v>
      </c>
      <c r="E154" s="78">
        <f t="shared" si="11"/>
        <v>0</v>
      </c>
    </row>
    <row r="155" spans="1:5">
      <c r="A155" s="79" t="s">
        <v>183</v>
      </c>
      <c r="B155" s="52"/>
      <c r="C155" s="52"/>
      <c r="D155" s="124" t="str">
        <f t="shared" si="10"/>
        <v>-</v>
      </c>
      <c r="E155" s="78">
        <f t="shared" si="11"/>
        <v>0</v>
      </c>
    </row>
    <row r="156" spans="1:5">
      <c r="A156" s="79" t="s">
        <v>184</v>
      </c>
      <c r="B156" s="52"/>
      <c r="C156" s="52"/>
      <c r="D156" s="124" t="str">
        <f t="shared" ref="D156" si="12">IFERROR(C156/B156,"-")</f>
        <v>-</v>
      </c>
      <c r="E156" s="78">
        <f t="shared" si="11"/>
        <v>0</v>
      </c>
    </row>
    <row r="157" spans="1:5">
      <c r="A157" s="80" t="s">
        <v>17</v>
      </c>
      <c r="B157" s="81">
        <f>B140+B141+B142+B143+B144+B145+B146+B147+B148+B149+B150+B151+B152+B153+B154+B156+B155</f>
        <v>25613660</v>
      </c>
      <c r="C157" s="81">
        <f>C140+C141+C142+C143+C144+C145+C146+C147+C148+C149+C150+C151+C152+C153+C154+C156+C155</f>
        <v>23472725.34</v>
      </c>
      <c r="D157" s="125">
        <f>C157/B157</f>
        <v>0.91641434062917992</v>
      </c>
      <c r="E157" s="82">
        <f t="shared" si="11"/>
        <v>2140934.66</v>
      </c>
    </row>
    <row r="158" spans="1:5" ht="47.25">
      <c r="A158" s="84" t="s">
        <v>104</v>
      </c>
      <c r="B158" s="81">
        <f>B122+B107+B98</f>
        <v>25613660</v>
      </c>
      <c r="C158" s="81">
        <f>C122+C107+C98</f>
        <v>23472725.34</v>
      </c>
      <c r="D158" s="70"/>
      <c r="E158" s="71"/>
    </row>
    <row r="159" spans="1:5">
      <c r="A159" s="84"/>
      <c r="B159" s="81" t="b">
        <f>B157=B158</f>
        <v>1</v>
      </c>
      <c r="C159" s="81" t="b">
        <f>C157=C158</f>
        <v>1</v>
      </c>
      <c r="D159" s="70"/>
      <c r="E159" s="71"/>
    </row>
    <row r="160" spans="1:5" ht="21.75" thickBot="1">
      <c r="A160" s="225" t="s">
        <v>40</v>
      </c>
      <c r="B160" s="225"/>
      <c r="C160" s="225"/>
      <c r="D160" s="225"/>
      <c r="E160" s="225"/>
    </row>
    <row r="161" spans="1:5" ht="48" thickTop="1">
      <c r="A161" s="72" t="s">
        <v>16</v>
      </c>
      <c r="B161" s="72" t="str">
        <f>B4</f>
        <v>Gada plāns</v>
      </c>
      <c r="C161" s="98" t="str">
        <f>C4</f>
        <v>Pārskata perioda izpilde</v>
      </c>
      <c r="D161" s="72" t="s">
        <v>20</v>
      </c>
      <c r="E161" s="73" t="s">
        <v>126</v>
      </c>
    </row>
    <row r="162" spans="1:5">
      <c r="A162" s="74">
        <v>1</v>
      </c>
      <c r="B162" s="74">
        <v>2</v>
      </c>
      <c r="C162" s="98">
        <v>3</v>
      </c>
      <c r="D162" s="74" t="s">
        <v>129</v>
      </c>
      <c r="E162" s="75" t="s">
        <v>130</v>
      </c>
    </row>
    <row r="163" spans="1:5">
      <c r="A163" s="76" t="s">
        <v>43</v>
      </c>
      <c r="B163" s="77">
        <f>B49+B52+B47+B45+B20</f>
        <v>269458604</v>
      </c>
      <c r="C163" s="77">
        <f>C49+C52+C47+C45+C20</f>
        <v>5368397.03</v>
      </c>
      <c r="D163" s="124">
        <f>IFERROR(C163/B163,"n/a")</f>
        <v>1.9922900773285384E-2</v>
      </c>
      <c r="E163" s="78">
        <f>B163-C163</f>
        <v>264090206.97</v>
      </c>
    </row>
    <row r="164" spans="1:5">
      <c r="A164" s="79" t="s">
        <v>41</v>
      </c>
      <c r="B164" s="52">
        <f>B16+B31+B65</f>
        <v>0</v>
      </c>
      <c r="C164" s="52">
        <f>C16+C31+C65</f>
        <v>0</v>
      </c>
      <c r="D164" s="124" t="str">
        <f t="shared" ref="D164:D173" si="13">IFERROR(C164/B164,"n/a")</f>
        <v>n/a</v>
      </c>
      <c r="E164" s="78">
        <f t="shared" ref="E164:E180" si="14">B164-C164</f>
        <v>0</v>
      </c>
    </row>
    <row r="165" spans="1:5">
      <c r="A165" s="79" t="s">
        <v>49</v>
      </c>
      <c r="B165" s="52">
        <f>B40+B73+B22</f>
        <v>0</v>
      </c>
      <c r="C165" s="52">
        <f>C40+C73+C22</f>
        <v>0</v>
      </c>
      <c r="D165" s="124" t="str">
        <f t="shared" si="13"/>
        <v>n/a</v>
      </c>
      <c r="E165" s="78">
        <f t="shared" si="14"/>
        <v>0</v>
      </c>
    </row>
    <row r="166" spans="1:5">
      <c r="A166" s="79" t="s">
        <v>140</v>
      </c>
      <c r="B166" s="52">
        <f>B28+B39+B81</f>
        <v>0</v>
      </c>
      <c r="C166" s="52">
        <f>C28+C39+C81</f>
        <v>0</v>
      </c>
      <c r="D166" s="124" t="str">
        <f t="shared" si="13"/>
        <v>n/a</v>
      </c>
      <c r="E166" s="78">
        <f t="shared" si="14"/>
        <v>0</v>
      </c>
    </row>
    <row r="167" spans="1:5">
      <c r="A167" s="79" t="s">
        <v>48</v>
      </c>
      <c r="B167" s="52">
        <f>B12+B69+B29</f>
        <v>0</v>
      </c>
      <c r="C167" s="52">
        <f>C12+C69+C29</f>
        <v>0</v>
      </c>
      <c r="D167" s="124" t="str">
        <f t="shared" si="13"/>
        <v>n/a</v>
      </c>
      <c r="E167" s="78">
        <f t="shared" si="14"/>
        <v>0</v>
      </c>
    </row>
    <row r="168" spans="1:5">
      <c r="A168" s="79" t="s">
        <v>44</v>
      </c>
      <c r="B168" s="52">
        <f>B17+B32+B57</f>
        <v>0</v>
      </c>
      <c r="C168" s="52">
        <f>C17+C32+C57</f>
        <v>0</v>
      </c>
      <c r="D168" s="124" t="str">
        <f t="shared" si="13"/>
        <v>n/a</v>
      </c>
      <c r="E168" s="78">
        <f t="shared" si="14"/>
        <v>0</v>
      </c>
    </row>
    <row r="169" spans="1:5">
      <c r="A169" s="79" t="s">
        <v>50</v>
      </c>
      <c r="B169" s="52">
        <f>B77+B19+B37</f>
        <v>0</v>
      </c>
      <c r="C169" s="52">
        <f>C77+C19+C37</f>
        <v>0</v>
      </c>
      <c r="D169" s="124" t="str">
        <f t="shared" si="13"/>
        <v>n/a</v>
      </c>
      <c r="E169" s="78">
        <f t="shared" si="14"/>
        <v>0</v>
      </c>
    </row>
    <row r="170" spans="1:5">
      <c r="A170" s="79" t="s">
        <v>42</v>
      </c>
      <c r="B170" s="52">
        <f>B14+B18+B42+B61</f>
        <v>0</v>
      </c>
      <c r="C170" s="52">
        <f>C14+C18+C42+C61</f>
        <v>0</v>
      </c>
      <c r="D170" s="124" t="str">
        <f t="shared" si="13"/>
        <v>n/a</v>
      </c>
      <c r="E170" s="78">
        <f t="shared" si="14"/>
        <v>0</v>
      </c>
    </row>
    <row r="171" spans="1:5">
      <c r="A171" s="79" t="s">
        <v>56</v>
      </c>
      <c r="B171" s="52">
        <f>B27+B35+B85</f>
        <v>0</v>
      </c>
      <c r="C171" s="52">
        <f>C27+C35+C85</f>
        <v>0</v>
      </c>
      <c r="D171" s="124" t="str">
        <f t="shared" si="13"/>
        <v>n/a</v>
      </c>
      <c r="E171" s="78">
        <f t="shared" si="14"/>
        <v>0</v>
      </c>
    </row>
    <row r="172" spans="1:5">
      <c r="A172" s="79" t="s">
        <v>51</v>
      </c>
      <c r="B172" s="52">
        <f>B89+B33+B25</f>
        <v>0</v>
      </c>
      <c r="C172" s="52">
        <f>C89+C33+C25</f>
        <v>0</v>
      </c>
      <c r="D172" s="124" t="str">
        <f t="shared" si="13"/>
        <v>n/a</v>
      </c>
      <c r="E172" s="78">
        <f t="shared" si="14"/>
        <v>0</v>
      </c>
    </row>
    <row r="173" spans="1:5">
      <c r="A173" s="79" t="s">
        <v>47</v>
      </c>
      <c r="B173" s="52">
        <f>B93+B34</f>
        <v>0</v>
      </c>
      <c r="C173" s="52">
        <f>C93+C34</f>
        <v>0</v>
      </c>
      <c r="D173" s="124" t="str">
        <f t="shared" si="13"/>
        <v>n/a</v>
      </c>
      <c r="E173" s="78">
        <f t="shared" si="14"/>
        <v>0</v>
      </c>
    </row>
    <row r="174" spans="1:5">
      <c r="A174" s="79" t="s">
        <v>53</v>
      </c>
      <c r="B174" s="52">
        <f>B36</f>
        <v>0</v>
      </c>
      <c r="C174" s="52">
        <f>C36</f>
        <v>0</v>
      </c>
      <c r="D174" s="124" t="str">
        <f>IFERROR(C174/B174,"-")</f>
        <v>-</v>
      </c>
      <c r="E174" s="78">
        <f t="shared" si="14"/>
        <v>0</v>
      </c>
    </row>
    <row r="175" spans="1:5">
      <c r="A175" s="79" t="s">
        <v>54</v>
      </c>
      <c r="B175" s="52">
        <f>B41+B21</f>
        <v>0</v>
      </c>
      <c r="C175" s="52">
        <f>C41+C21</f>
        <v>0</v>
      </c>
      <c r="D175" s="124" t="str">
        <f t="shared" ref="D175:D179" si="15">IFERROR(C175/B175,"-")</f>
        <v>-</v>
      </c>
      <c r="E175" s="78">
        <f t="shared" si="14"/>
        <v>0</v>
      </c>
    </row>
    <row r="176" spans="1:5">
      <c r="A176" s="79" t="s">
        <v>52</v>
      </c>
      <c r="B176" s="52">
        <f t="shared" ref="B176:C176" si="16">B13+B26</f>
        <v>0</v>
      </c>
      <c r="C176" s="52">
        <f t="shared" si="16"/>
        <v>0</v>
      </c>
      <c r="D176" s="124" t="str">
        <f t="shared" si="15"/>
        <v>-</v>
      </c>
      <c r="E176" s="78">
        <f t="shared" si="14"/>
        <v>0</v>
      </c>
    </row>
    <row r="177" spans="1:5">
      <c r="A177" s="79" t="s">
        <v>45</v>
      </c>
      <c r="B177" s="52">
        <f t="shared" ref="B177:C177" si="17">B23</f>
        <v>0</v>
      </c>
      <c r="C177" s="52">
        <f t="shared" si="17"/>
        <v>0</v>
      </c>
      <c r="D177" s="124" t="str">
        <f t="shared" si="15"/>
        <v>-</v>
      </c>
      <c r="E177" s="78">
        <f t="shared" si="14"/>
        <v>0</v>
      </c>
    </row>
    <row r="178" spans="1:5">
      <c r="A178" s="79" t="s">
        <v>55</v>
      </c>
      <c r="B178" s="52">
        <f>B24</f>
        <v>0</v>
      </c>
      <c r="C178" s="52">
        <f>C24</f>
        <v>0</v>
      </c>
      <c r="D178" s="124" t="str">
        <f t="shared" si="15"/>
        <v>-</v>
      </c>
      <c r="E178" s="78">
        <f t="shared" si="14"/>
        <v>0</v>
      </c>
    </row>
    <row r="179" spans="1:5">
      <c r="A179" s="79" t="s">
        <v>46</v>
      </c>
      <c r="B179" s="52">
        <f t="shared" ref="B179:C179" si="18">B38</f>
        <v>0</v>
      </c>
      <c r="C179" s="52">
        <f t="shared" si="18"/>
        <v>0</v>
      </c>
      <c r="D179" s="124" t="str">
        <f t="shared" si="15"/>
        <v>-</v>
      </c>
      <c r="E179" s="78">
        <f t="shared" si="14"/>
        <v>0</v>
      </c>
    </row>
    <row r="180" spans="1:5">
      <c r="A180" s="80" t="s">
        <v>17</v>
      </c>
      <c r="B180" s="81">
        <f>B163+B164+B165+B166+B167+B168+B169+B170+B171+B172+B173+B174+B175+B176+B177+B179+B178</f>
        <v>269458604</v>
      </c>
      <c r="C180" s="81">
        <f>C163+C164+C165+C166+C167+C168+C169+C170+C171+C172+C173+C174+C175+C176+C177+C179+C178</f>
        <v>5368397.03</v>
      </c>
      <c r="D180" s="125">
        <f>C180/B180</f>
        <v>1.9922900773285384E-2</v>
      </c>
      <c r="E180" s="82">
        <f t="shared" si="14"/>
        <v>264090206.97</v>
      </c>
    </row>
    <row r="181" spans="1:5">
      <c r="A181" s="166"/>
      <c r="B181" s="167">
        <f>B51+B48+B46+B44+B30+B15+B11</f>
        <v>269458604</v>
      </c>
      <c r="C181" s="167">
        <f>C51+C48+C46+C44+C30+C15+C11</f>
        <v>5368397.03</v>
      </c>
      <c r="D181" s="168"/>
      <c r="E181" s="169"/>
    </row>
    <row r="182" spans="1:5">
      <c r="A182" s="166"/>
      <c r="B182" s="167" t="b">
        <f>B180=B181</f>
        <v>1</v>
      </c>
      <c r="C182" s="167" t="b">
        <f>C180=C181</f>
        <v>1</v>
      </c>
      <c r="D182" s="168"/>
      <c r="E182" s="169"/>
    </row>
    <row r="183" spans="1:5">
      <c r="A183" s="220"/>
      <c r="B183" s="221"/>
      <c r="C183" s="221"/>
      <c r="D183" s="221"/>
      <c r="E183" s="221"/>
    </row>
    <row r="184" spans="1:5">
      <c r="A184" s="83"/>
      <c r="B184" s="83"/>
      <c r="C184" s="99"/>
      <c r="D184" s="83"/>
      <c r="E184" s="83"/>
    </row>
    <row r="185" spans="1:5" ht="48" thickBot="1">
      <c r="A185" s="145" t="s">
        <v>165</v>
      </c>
      <c r="B185" s="146">
        <f>B11+B48+B30+B51+B15+B46+B44+B122+B98+B107</f>
        <v>295072264</v>
      </c>
      <c r="C185" s="147">
        <f>C11+C48+C30+C51+C15+C46+C44+C122+C98+C107</f>
        <v>28841122.370000001</v>
      </c>
      <c r="D185" s="148">
        <f>C185/B185</f>
        <v>9.7742573222673351E-2</v>
      </c>
      <c r="E185" s="149">
        <f>B185-C185</f>
        <v>266231141.63</v>
      </c>
    </row>
  </sheetData>
  <autoFilter ref="A5:I122" xr:uid="{00000000-0009-0000-0000-000004000000}"/>
  <mergeCells count="11">
    <mergeCell ref="A183:E183"/>
    <mergeCell ref="A10:E10"/>
    <mergeCell ref="A2:E2"/>
    <mergeCell ref="A43:E43"/>
    <mergeCell ref="A50:E50"/>
    <mergeCell ref="A160:E160"/>
    <mergeCell ref="A121:E121"/>
    <mergeCell ref="A97:E97"/>
    <mergeCell ref="A137:E137"/>
    <mergeCell ref="A106:E106"/>
    <mergeCell ref="A113:E113"/>
  </mergeCells>
  <printOptions horizontalCentered="1"/>
  <pageMargins left="0.31496062992125984" right="0.31496062992125984" top="0.19685039370078741" bottom="0.19685039370078741" header="0.19685039370078741" footer="0.19685039370078741"/>
  <pageSetup paperSize="9" scale="93" fitToHeight="0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F1:R12"/>
  <sheetViews>
    <sheetView workbookViewId="0">
      <selection activeCell="Q4" sqref="Q4:R4"/>
    </sheetView>
  </sheetViews>
  <sheetFormatPr defaultRowHeight="15"/>
  <cols>
    <col min="6" max="6" width="36" customWidth="1"/>
    <col min="7" max="7" width="12.5703125" customWidth="1"/>
    <col min="8" max="8" width="12.7109375" customWidth="1"/>
    <col min="9" max="9" width="11" customWidth="1"/>
    <col min="10" max="10" width="12.28515625" customWidth="1"/>
    <col min="11" max="11" width="11.85546875" customWidth="1"/>
    <col min="12" max="12" width="11.28515625" customWidth="1"/>
    <col min="13" max="14" width="10.85546875" bestFit="1" customWidth="1"/>
    <col min="15" max="15" width="11.5703125" bestFit="1" customWidth="1"/>
    <col min="16" max="16" width="11.140625" bestFit="1" customWidth="1"/>
    <col min="17" max="17" width="12.7109375" customWidth="1"/>
    <col min="18" max="18" width="12" customWidth="1"/>
  </cols>
  <sheetData>
    <row r="1" spans="6:18">
      <c r="F1" t="s">
        <v>207</v>
      </c>
      <c r="G1" s="139">
        <f>G3/$R$5</f>
        <v>9.8698773115869793E-3</v>
      </c>
      <c r="H1" s="134">
        <f>H3/$R$5</f>
        <v>2.922964071263395E-2</v>
      </c>
      <c r="I1" s="134">
        <f t="shared" ref="I1:Q1" si="0">I3/$R$5</f>
        <v>7.3623812122417642E-2</v>
      </c>
      <c r="J1" s="134">
        <f t="shared" si="0"/>
        <v>0.17193412539420216</v>
      </c>
      <c r="K1" s="134">
        <f t="shared" si="0"/>
        <v>0.17785280050013008</v>
      </c>
      <c r="L1" s="134">
        <f t="shared" si="0"/>
        <v>0.21137180734446687</v>
      </c>
      <c r="M1" s="134">
        <f t="shared" si="0"/>
        <v>0.21971419928604743</v>
      </c>
      <c r="N1" s="134">
        <f t="shared" si="0"/>
        <v>0.23716049568062206</v>
      </c>
      <c r="O1" s="134">
        <f t="shared" si="0"/>
        <v>0.2373265755052737</v>
      </c>
      <c r="P1" s="134">
        <f t="shared" si="0"/>
        <v>0.2373265755052737</v>
      </c>
      <c r="Q1" s="134">
        <f t="shared" si="0"/>
        <v>0.2373265755052737</v>
      </c>
      <c r="R1" s="134">
        <f>R3/$R$5</f>
        <v>0.2373265755052737</v>
      </c>
    </row>
    <row r="2" spans="6:18">
      <c r="F2" s="10"/>
      <c r="G2" s="10" t="s">
        <v>114</v>
      </c>
      <c r="H2" s="10" t="s">
        <v>115</v>
      </c>
      <c r="I2" s="10" t="s">
        <v>116</v>
      </c>
      <c r="J2" s="10" t="s">
        <v>117</v>
      </c>
      <c r="K2" s="10" t="s">
        <v>118</v>
      </c>
      <c r="L2" s="10" t="s">
        <v>119</v>
      </c>
      <c r="M2" s="10" t="s">
        <v>120</v>
      </c>
      <c r="N2" s="10" t="s">
        <v>121</v>
      </c>
      <c r="O2" s="10" t="s">
        <v>122</v>
      </c>
      <c r="P2" s="10" t="s">
        <v>123</v>
      </c>
      <c r="Q2" s="10" t="s">
        <v>124</v>
      </c>
      <c r="R2" s="10" t="s">
        <v>125</v>
      </c>
    </row>
    <row r="3" spans="6:18">
      <c r="F3" s="10" t="s">
        <v>198</v>
      </c>
      <c r="G3" s="11">
        <v>5368397.03</v>
      </c>
      <c r="H3" s="11">
        <v>15898507.289999999</v>
      </c>
      <c r="I3" s="11">
        <v>40045265.190000005</v>
      </c>
      <c r="J3" s="11">
        <v>93517945.459999993</v>
      </c>
      <c r="K3" s="11">
        <v>96737215.25</v>
      </c>
      <c r="L3" s="11">
        <v>114968782.99000001</v>
      </c>
      <c r="M3" s="11">
        <v>119506354.30000001</v>
      </c>
      <c r="N3" s="11">
        <v>128995696.75</v>
      </c>
      <c r="O3" s="11">
        <v>129086030.44</v>
      </c>
      <c r="P3" s="11">
        <v>129086030.44</v>
      </c>
      <c r="Q3" s="11">
        <v>129086030.44</v>
      </c>
      <c r="R3" s="11">
        <v>129086030.44</v>
      </c>
    </row>
    <row r="4" spans="6:18">
      <c r="F4" s="10" t="s">
        <v>138</v>
      </c>
      <c r="G4" s="11">
        <f>G3</f>
        <v>5368397.03</v>
      </c>
      <c r="H4" s="11">
        <f t="shared" ref="H4:O4" si="1">H3-G3</f>
        <v>10530110.259999998</v>
      </c>
      <c r="I4" s="11">
        <f t="shared" si="1"/>
        <v>24146757.900000006</v>
      </c>
      <c r="J4" s="11">
        <f t="shared" si="1"/>
        <v>53472680.269999988</v>
      </c>
      <c r="K4" s="11">
        <f t="shared" si="1"/>
        <v>3219269.7900000066</v>
      </c>
      <c r="L4" s="11">
        <f t="shared" si="1"/>
        <v>18231567.74000001</v>
      </c>
      <c r="M4" s="11">
        <f t="shared" si="1"/>
        <v>4537571.3100000024</v>
      </c>
      <c r="N4" s="11">
        <f t="shared" si="1"/>
        <v>9489342.4499999881</v>
      </c>
      <c r="O4" s="11">
        <f t="shared" si="1"/>
        <v>90333.689999997616</v>
      </c>
      <c r="P4" s="11">
        <f t="shared" ref="P4" si="2">P3-O3</f>
        <v>0</v>
      </c>
      <c r="Q4" s="11">
        <f t="shared" ref="Q4:R4" si="3">Q3-P3</f>
        <v>0</v>
      </c>
      <c r="R4" s="11">
        <f t="shared" si="3"/>
        <v>0</v>
      </c>
    </row>
    <row r="5" spans="6:18">
      <c r="F5" s="10" t="s">
        <v>237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>
        <v>543917301.14999926</v>
      </c>
    </row>
    <row r="6" spans="6:18">
      <c r="R6" s="134"/>
    </row>
    <row r="7" spans="6:18">
      <c r="F7" t="s">
        <v>206</v>
      </c>
      <c r="H7" s="9"/>
    </row>
    <row r="8" spans="6:18">
      <c r="G8" s="134">
        <f>G10/$R$12</f>
        <v>5.5980225E-3</v>
      </c>
      <c r="H8" s="134">
        <f t="shared" ref="H8:R8" si="4">H10/$R$12</f>
        <v>1.256824665E-2</v>
      </c>
      <c r="I8" s="134">
        <f t="shared" si="4"/>
        <v>2.1211391150000002E-2</v>
      </c>
      <c r="J8" s="134">
        <f t="shared" si="4"/>
        <v>2.9674083899999992E-2</v>
      </c>
      <c r="K8" s="134">
        <f t="shared" si="4"/>
        <v>3.7380969300000004E-2</v>
      </c>
      <c r="L8" s="134">
        <f t="shared" si="4"/>
        <v>4.7507816400000014E-2</v>
      </c>
      <c r="M8" s="134">
        <f t="shared" si="4"/>
        <v>5.5921912000000011E-2</v>
      </c>
      <c r="N8" s="134">
        <f t="shared" si="4"/>
        <v>6.5182445399999997E-2</v>
      </c>
      <c r="O8" s="134">
        <f t="shared" si="4"/>
        <v>7.4709559599999989E-2</v>
      </c>
      <c r="P8" s="134">
        <f t="shared" si="4"/>
        <v>8.3459657949999988E-2</v>
      </c>
      <c r="Q8" s="134">
        <f t="shared" si="4"/>
        <v>9.4824486399999991E-2</v>
      </c>
      <c r="R8" s="134">
        <f t="shared" si="4"/>
        <v>0.37644789030000003</v>
      </c>
    </row>
    <row r="9" spans="6:18">
      <c r="F9" s="10"/>
      <c r="G9" s="10" t="s">
        <v>114</v>
      </c>
      <c r="H9" s="10" t="s">
        <v>115</v>
      </c>
      <c r="I9" s="10" t="s">
        <v>116</v>
      </c>
      <c r="J9" s="10" t="s">
        <v>117</v>
      </c>
      <c r="K9" s="10" t="s">
        <v>118</v>
      </c>
      <c r="L9" s="10" t="s">
        <v>119</v>
      </c>
      <c r="M9" s="10" t="s">
        <v>120</v>
      </c>
      <c r="N9" s="10" t="s">
        <v>121</v>
      </c>
      <c r="O9" s="10" t="s">
        <v>122</v>
      </c>
      <c r="P9" s="10" t="s">
        <v>123</v>
      </c>
      <c r="Q9" s="10" t="s">
        <v>124</v>
      </c>
      <c r="R9" s="10" t="s">
        <v>125</v>
      </c>
    </row>
    <row r="10" spans="6:18">
      <c r="F10" s="10" t="s">
        <v>198</v>
      </c>
      <c r="G10" s="11">
        <v>1119604.5</v>
      </c>
      <c r="H10" s="11">
        <v>2513649.33</v>
      </c>
      <c r="I10" s="11">
        <v>4242278.2300000004</v>
      </c>
      <c r="J10" s="11">
        <v>5934816.7799999984</v>
      </c>
      <c r="K10" s="11">
        <v>7476193.8600000003</v>
      </c>
      <c r="L10" s="11">
        <v>9501563.2800000031</v>
      </c>
      <c r="M10" s="11">
        <v>11184382.400000002</v>
      </c>
      <c r="N10" s="11">
        <v>13036489.079999998</v>
      </c>
      <c r="O10" s="11">
        <v>14941911.919999998</v>
      </c>
      <c r="P10" s="11">
        <v>16691931.589999998</v>
      </c>
      <c r="Q10" s="11">
        <v>18964897.279999997</v>
      </c>
      <c r="R10" s="11">
        <v>75289578.060000002</v>
      </c>
    </row>
    <row r="11" spans="6:18">
      <c r="F11" s="10" t="s">
        <v>138</v>
      </c>
      <c r="G11" s="11">
        <f>G10</f>
        <v>1119604.5</v>
      </c>
      <c r="H11" s="11">
        <f t="shared" ref="H11:R11" si="5">H10-G10</f>
        <v>1394044.83</v>
      </c>
      <c r="I11" s="11">
        <f t="shared" si="5"/>
        <v>1728628.9000000004</v>
      </c>
      <c r="J11" s="11">
        <f t="shared" si="5"/>
        <v>1692538.549999998</v>
      </c>
      <c r="K11" s="11">
        <f t="shared" si="5"/>
        <v>1541377.0800000019</v>
      </c>
      <c r="L11" s="11">
        <f t="shared" si="5"/>
        <v>2025369.4200000027</v>
      </c>
      <c r="M11" s="11">
        <f t="shared" si="5"/>
        <v>1682819.1199999992</v>
      </c>
      <c r="N11" s="11">
        <f t="shared" si="5"/>
        <v>1852106.679999996</v>
      </c>
      <c r="O11" s="11">
        <f t="shared" si="5"/>
        <v>1905422.8399999999</v>
      </c>
      <c r="P11" s="11">
        <f t="shared" si="5"/>
        <v>1750019.67</v>
      </c>
      <c r="Q11" s="11">
        <f t="shared" si="5"/>
        <v>2272965.6899999995</v>
      </c>
      <c r="R11" s="11">
        <f t="shared" si="5"/>
        <v>56324680.780000001</v>
      </c>
    </row>
    <row r="12" spans="6:18">
      <c r="F12" s="10" t="s">
        <v>197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v>200000000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1_ESfondi_14-20</vt:lpstr>
      <vt:lpstr>2_ESfondi_21-27</vt:lpstr>
      <vt:lpstr>3_EEZ_NOR</vt:lpstr>
      <vt:lpstr>Darba_ESfondi_nekartots_14-20</vt:lpstr>
      <vt:lpstr>Budžeta dinamika 14-20</vt:lpstr>
      <vt:lpstr>2_Budžeta_dinamika_14-20_G</vt:lpstr>
      <vt:lpstr>'3_EEZ_NOR'!Criteria</vt:lpstr>
      <vt:lpstr>'1_ESfondi_14-20'!Print_Area</vt:lpstr>
      <vt:lpstr>'2_ESfondi_21-27'!Print_Area</vt:lpstr>
      <vt:lpstr>'3_EEZ_NOR'!Print_Area</vt:lpstr>
      <vt:lpstr>'Darba_ESfondi_nekartots_14-20'!Print_Area</vt:lpstr>
      <vt:lpstr>'3_EEZ_NOR'!Print_Titles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es-dolbu</dc:creator>
  <cp:lastModifiedBy>Dainis Linužs</cp:lastModifiedBy>
  <cp:lastPrinted>2022-09-14T08:27:05Z</cp:lastPrinted>
  <dcterms:created xsi:type="dcterms:W3CDTF">2009-07-09T05:56:57Z</dcterms:created>
  <dcterms:modified xsi:type="dcterms:W3CDTF">2025-01-15T07:59:52Z</dcterms:modified>
</cp:coreProperties>
</file>