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400" windowHeight="7500"/>
  </bookViews>
  <sheets>
    <sheet name="2_prioritate_1_pielikums" sheetId="1" r:id="rId1"/>
    <sheet name="2_prioritate_2_pielikums_1d" sheetId="8" r:id="rId2"/>
    <sheet name="2_prioritate_2_pielikums_2d" sheetId="9" r:id="rId3"/>
    <sheet name="2_prioritate_2_pielikums_3d" sheetId="10" r:id="rId4"/>
    <sheet name="2_prioritate_3_pielikums" sheetId="3" r:id="rId5"/>
    <sheet name="A-Ekon. ieguvumi eitrofikacija" sheetId="7" r:id="rId6"/>
    <sheet name="R-NPV-IRR-BC-2_Prioritāte" sheetId="6" r:id="rId7"/>
  </sheets>
  <externalReferences>
    <externalReference r:id="rId8"/>
  </externalReferences>
  <definedNames>
    <definedName name="_Toc227720310" localSheetId="5">'A-Ekon. ieguvumi eitrofikacija'!#REF!</definedName>
    <definedName name="a" localSheetId="1" hidden="1">[1]Sheet1!#REF!</definedName>
    <definedName name="a" localSheetId="2" hidden="1">[1]Sheet1!#REF!</definedName>
    <definedName name="a" localSheetId="3" hidden="1">[1]Sheet1!#REF!</definedName>
    <definedName name="a" localSheetId="5" hidden="1">[1]Sheet1!#REF!</definedName>
    <definedName name="a" localSheetId="6" hidden="1">[1]Sheet1!#REF!</definedName>
    <definedName name="a" hidden="1">[1]Sheet1!#REF!</definedName>
    <definedName name="anscount" hidden="1">2</definedName>
    <definedName name="_xlnm.Print_Area" localSheetId="0">'2_prioritate_1_pielikums'!$A$1:$I$17</definedName>
    <definedName name="_xlnm.Print_Area" localSheetId="1">'2_prioritate_2_pielikums_1d'!$A$1:$K$61</definedName>
    <definedName name="_xlnm.Print_Area" localSheetId="2">'2_prioritate_2_pielikums_2d'!$A$1:$I$13</definedName>
    <definedName name="_xlnm.Print_Area" localSheetId="3">'2_prioritate_2_pielikums_3d'!$B$1:$I$16</definedName>
    <definedName name="_xlnm.Print_Area" localSheetId="5">'A-Ekon. ieguvumi eitrofikacija'!$A$1:$AG$29</definedName>
    <definedName name="_xlnm.Print_Area" localSheetId="6">'R-NPV-IRR-BC-2_Prioritāte'!$A$3:$AG$47</definedName>
    <definedName name="sencount" hidden="1">1</definedName>
    <definedName name="wrn.loandepr." localSheetId="1" hidden="1">{"depr",#N/A,FALSE,"basebalance";"ebrdloan",#N/A,FALSE,"basebalance";"eibloan",#N/A,FALSE,"basebalance";"financiers",#N/A,FALSE,"basebalance"}</definedName>
    <definedName name="wrn.loandepr." localSheetId="2" hidden="1">{"depr",#N/A,FALSE,"basebalance";"ebrdloan",#N/A,FALSE,"basebalance";"eibloan",#N/A,FALSE,"basebalance";"financiers",#N/A,FALSE,"basebalance"}</definedName>
    <definedName name="wrn.loandepr." localSheetId="3" hidden="1">{"depr",#N/A,FALSE,"basebalance";"ebrdloan",#N/A,FALSE,"basebalance";"eibloan",#N/A,FALSE,"basebalance";"financiers",#N/A,FALSE,"basebalance"}</definedName>
    <definedName name="wrn.loandepr." localSheetId="5" hidden="1">{"depr",#N/A,FALSE,"basebalance";"ebrdloan",#N/A,FALSE,"basebalance";"eibloan",#N/A,FALSE,"basebalance";"financiers",#N/A,FALSE,"basebalance"}</definedName>
    <definedName name="wrn.loandepr." localSheetId="6" hidden="1">{"depr",#N/A,FALSE,"basebalance";"ebrdloan",#N/A,FALSE,"basebalance";"eibloan",#N/A,FALSE,"basebalance";"financiers",#N/A,FALSE,"basebalance"}</definedName>
    <definedName name="wrn.loandepr." hidden="1">{"depr",#N/A,FALSE,"basebalance";"ebrdloan",#N/A,FALSE,"basebalance";"eibloan",#N/A,FALSE,"basebalance";"financiers",#N/A,FALSE,"basebalance"}</definedName>
    <definedName name="wrn.profbalcash." localSheetId="1" hidden="1">{"balance",#N/A,FALSE,"revbal";"cashflo",#N/A,FALSE,"revbal"}</definedName>
    <definedName name="wrn.profbalcash." localSheetId="2" hidden="1">{"balance",#N/A,FALSE,"revbal";"cashflo",#N/A,FALSE,"revbal"}</definedName>
    <definedName name="wrn.profbalcash." localSheetId="3" hidden="1">{"balance",#N/A,FALSE,"revbal";"cashflo",#N/A,FALSE,"revbal"}</definedName>
    <definedName name="wrn.profbalcash." localSheetId="5" hidden="1">{"balance",#N/A,FALSE,"revbal";"cashflo",#N/A,FALSE,"revbal"}</definedName>
    <definedName name="wrn.profbalcash." localSheetId="6" hidden="1">{"balance",#N/A,FALSE,"revbal";"cashflo",#N/A,FALSE,"revbal"}</definedName>
    <definedName name="wrn.profbalcash." hidden="1">{"balance",#N/A,FALSE,"revbal";"cashflo",#N/A,FALSE,"revbal"}</definedName>
  </definedNames>
  <calcPr calcId="125725"/>
</workbook>
</file>

<file path=xl/calcChain.xml><?xml version="1.0" encoding="utf-8"?>
<calcChain xmlns="http://schemas.openxmlformats.org/spreadsheetml/2006/main">
  <c r="D13" i="8"/>
  <c r="A12" i="7"/>
  <c r="A11"/>
  <c r="C25"/>
  <c r="A26"/>
  <c r="A25"/>
  <c r="B26"/>
  <c r="B25"/>
  <c r="C22" l="1"/>
  <c r="C26" l="1"/>
  <c r="F29" i="8" l="1"/>
  <c r="F28"/>
  <c r="I10" i="9"/>
  <c r="G18" i="8" l="1"/>
  <c r="G23" s="1"/>
  <c r="G29" l="1"/>
  <c r="G28"/>
  <c r="E14" i="10"/>
  <c r="D14"/>
  <c r="C13"/>
  <c r="C75"/>
  <c r="D75" s="1"/>
  <c r="C67"/>
  <c r="D67" s="1"/>
  <c r="E67" s="1"/>
  <c r="F67" s="1"/>
  <c r="G67" s="1"/>
  <c r="H67" s="1"/>
  <c r="I67" s="1"/>
  <c r="J67" s="1"/>
  <c r="C61"/>
  <c r="D61" s="1"/>
  <c r="E61" s="1"/>
  <c r="C59"/>
  <c r="D59" s="1"/>
  <c r="E59" s="1"/>
  <c r="F59" s="1"/>
  <c r="G59" s="1"/>
  <c r="H59" s="1"/>
  <c r="I59" s="1"/>
  <c r="J59" s="1"/>
  <c r="D74" s="1"/>
  <c r="E58"/>
  <c r="F58" s="1"/>
  <c r="G58" s="1"/>
  <c r="H58" s="1"/>
  <c r="I58" s="1"/>
  <c r="J58" s="1"/>
  <c r="K23" i="9"/>
  <c r="J23"/>
  <c r="I23"/>
  <c r="I24" s="1"/>
  <c r="H21"/>
  <c r="I21" s="1"/>
  <c r="J21" s="1"/>
  <c r="K21" s="1"/>
  <c r="E48" i="8"/>
  <c r="H44"/>
  <c r="K41"/>
  <c r="D5" i="7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E39" i="6"/>
  <c r="F39" s="1"/>
  <c r="C35"/>
  <c r="F34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E34"/>
  <c r="E33"/>
  <c r="F33" s="1"/>
  <c r="G33" s="1"/>
  <c r="H33" s="1"/>
  <c r="I33" s="1"/>
  <c r="J33" s="1"/>
  <c r="K33" s="1"/>
  <c r="L33" s="1"/>
  <c r="M33" s="1"/>
  <c r="N33" s="1"/>
  <c r="O33" s="1"/>
  <c r="P33" s="1"/>
  <c r="Q33" s="1"/>
  <c r="R33" s="1"/>
  <c r="S33" s="1"/>
  <c r="T33" s="1"/>
  <c r="U33" s="1"/>
  <c r="V33" s="1"/>
  <c r="W33" s="1"/>
  <c r="X33" s="1"/>
  <c r="Y33" s="1"/>
  <c r="Z33" s="1"/>
  <c r="AA33" s="1"/>
  <c r="AB33" s="1"/>
  <c r="AC33" s="1"/>
  <c r="AD33" s="1"/>
  <c r="AE33" s="1"/>
  <c r="AF33" s="1"/>
  <c r="AG33" s="1"/>
  <c r="E28"/>
  <c r="F28" s="1"/>
  <c r="D28"/>
  <c r="D29" s="1"/>
  <c r="E17"/>
  <c r="C13"/>
  <c r="E12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F11"/>
  <c r="G11" s="1"/>
  <c r="H11" s="1"/>
  <c r="I11" s="1"/>
  <c r="J11" s="1"/>
  <c r="K11" s="1"/>
  <c r="L11" s="1"/>
  <c r="M11" s="1"/>
  <c r="N11" s="1"/>
  <c r="O11" s="1"/>
  <c r="P11" s="1"/>
  <c r="E11"/>
  <c r="E6"/>
  <c r="F6" s="1"/>
  <c r="D6"/>
  <c r="D7" s="1"/>
  <c r="J24" i="9" l="1"/>
  <c r="K24" s="1"/>
  <c r="H14"/>
  <c r="H15" s="1"/>
  <c r="E13" i="10" s="1"/>
  <c r="G30" i="8"/>
  <c r="F61" i="10"/>
  <c r="G61" s="1"/>
  <c r="L21" i="9"/>
  <c r="G14"/>
  <c r="G15" s="1"/>
  <c r="E10" i="7"/>
  <c r="F7" i="6"/>
  <c r="G6"/>
  <c r="P13"/>
  <c r="Q11"/>
  <c r="F17"/>
  <c r="F29"/>
  <c r="G28"/>
  <c r="E7"/>
  <c r="E29"/>
  <c r="G39"/>
  <c r="K15" i="1"/>
  <c r="L15" s="1"/>
  <c r="K14"/>
  <c r="L14" s="1"/>
  <c r="K8"/>
  <c r="L8" s="1"/>
  <c r="K7"/>
  <c r="L7" s="1"/>
  <c r="I15"/>
  <c r="I14"/>
  <c r="I8"/>
  <c r="I7"/>
  <c r="I15" i="9" l="1"/>
  <c r="D13" i="10"/>
  <c r="H61"/>
  <c r="F10" i="7"/>
  <c r="G17" i="6"/>
  <c r="Q13"/>
  <c r="R11"/>
  <c r="H6"/>
  <c r="G7"/>
  <c r="H39"/>
  <c r="H28"/>
  <c r="G29"/>
  <c r="L15" i="9" l="1"/>
  <c r="C27" i="7"/>
  <c r="D34" i="8"/>
  <c r="G33" s="1"/>
  <c r="I61" i="10"/>
  <c r="G10" i="7"/>
  <c r="H29" i="6"/>
  <c r="I28"/>
  <c r="I39"/>
  <c r="R13"/>
  <c r="S11"/>
  <c r="H7"/>
  <c r="I6"/>
  <c r="H17"/>
  <c r="D11" i="3" l="1"/>
  <c r="D8"/>
  <c r="C12" i="7"/>
  <c r="D12" s="1"/>
  <c r="E12" s="1"/>
  <c r="G39" i="8"/>
  <c r="F41" s="1"/>
  <c r="J61" i="10"/>
  <c r="H10" i="7"/>
  <c r="I17" i="6"/>
  <c r="J6"/>
  <c r="I7"/>
  <c r="S13"/>
  <c r="T11"/>
  <c r="J39"/>
  <c r="J28"/>
  <c r="I29"/>
  <c r="J41" i="8" l="1"/>
  <c r="M16" i="6" s="1"/>
  <c r="M38" s="1"/>
  <c r="W38" s="1"/>
  <c r="AG38" s="1"/>
  <c r="E44" i="8"/>
  <c r="G44" s="1"/>
  <c r="C11" i="7"/>
  <c r="D11" s="1"/>
  <c r="E11" s="1"/>
  <c r="E15" s="1"/>
  <c r="F12"/>
  <c r="I10"/>
  <c r="K39" i="6"/>
  <c r="T13"/>
  <c r="U11"/>
  <c r="J17"/>
  <c r="J29"/>
  <c r="K28"/>
  <c r="J7"/>
  <c r="K6"/>
  <c r="F11" i="7" l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Y11" s="1"/>
  <c r="Z11" s="1"/>
  <c r="AA11" s="1"/>
  <c r="AB11" s="1"/>
  <c r="AC11" s="1"/>
  <c r="AD11" s="1"/>
  <c r="AE11" s="1"/>
  <c r="AF11" s="1"/>
  <c r="AG11" s="1"/>
  <c r="D15"/>
  <c r="D32" i="6" s="1"/>
  <c r="E17" i="7"/>
  <c r="J44" i="8"/>
  <c r="I57" s="1"/>
  <c r="J57" s="1"/>
  <c r="E51"/>
  <c r="D51" s="1"/>
  <c r="G12" i="7"/>
  <c r="E10" i="6"/>
  <c r="E13" s="1"/>
  <c r="E32"/>
  <c r="E35" s="1"/>
  <c r="J10" i="7"/>
  <c r="L6" i="6"/>
  <c r="K7"/>
  <c r="L28"/>
  <c r="K29"/>
  <c r="K17"/>
  <c r="U13"/>
  <c r="V11"/>
  <c r="L39"/>
  <c r="D10" l="1"/>
  <c r="F15" i="7"/>
  <c r="F10" i="6" s="1"/>
  <c r="F13" s="1"/>
  <c r="E54" i="8"/>
  <c r="F57" s="1"/>
  <c r="G60" s="1"/>
  <c r="H12" i="7"/>
  <c r="G15"/>
  <c r="F17"/>
  <c r="K10"/>
  <c r="L17" i="6"/>
  <c r="L29"/>
  <c r="M28"/>
  <c r="M39"/>
  <c r="V13"/>
  <c r="W11"/>
  <c r="L7"/>
  <c r="M6"/>
  <c r="F32" l="1"/>
  <c r="F35" s="1"/>
  <c r="G61" i="8"/>
  <c r="C51" i="10"/>
  <c r="C16" i="6" s="1"/>
  <c r="E57" i="8"/>
  <c r="D54"/>
  <c r="D5" i="3"/>
  <c r="D14" s="1"/>
  <c r="C10" i="10"/>
  <c r="I12" i="7"/>
  <c r="H15"/>
  <c r="G32" i="6"/>
  <c r="G35" s="1"/>
  <c r="G17" i="7"/>
  <c r="G10" i="6"/>
  <c r="G13" s="1"/>
  <c r="L10" i="7"/>
  <c r="N28" i="6"/>
  <c r="M29"/>
  <c r="M17"/>
  <c r="N6"/>
  <c r="M7"/>
  <c r="W13"/>
  <c r="X11"/>
  <c r="N39"/>
  <c r="J63" i="10" l="1"/>
  <c r="C11" s="1"/>
  <c r="F63"/>
  <c r="H63"/>
  <c r="C63"/>
  <c r="I63"/>
  <c r="G63"/>
  <c r="D63"/>
  <c r="E63"/>
  <c r="D40" i="6"/>
  <c r="D18"/>
  <c r="E10" i="10"/>
  <c r="E11" s="1"/>
  <c r="D10"/>
  <c r="D11" s="1"/>
  <c r="J12" i="7"/>
  <c r="I15"/>
  <c r="H32" i="6"/>
  <c r="H35" s="1"/>
  <c r="H17" i="7"/>
  <c r="H10" i="6"/>
  <c r="H13" s="1"/>
  <c r="M10" i="7"/>
  <c r="N7" i="6"/>
  <c r="O6"/>
  <c r="N29"/>
  <c r="O28"/>
  <c r="O39"/>
  <c r="X13"/>
  <c r="Y11"/>
  <c r="N17"/>
  <c r="E18" l="1"/>
  <c r="D19"/>
  <c r="D41"/>
  <c r="E40"/>
  <c r="F10" i="10"/>
  <c r="F11"/>
  <c r="K12" i="7"/>
  <c r="J15"/>
  <c r="I17"/>
  <c r="I10" i="6"/>
  <c r="I13" s="1"/>
  <c r="I32"/>
  <c r="I35" s="1"/>
  <c r="N10" i="7"/>
  <c r="P28" i="6"/>
  <c r="O29"/>
  <c r="P6"/>
  <c r="O7"/>
  <c r="O17"/>
  <c r="Y13"/>
  <c r="Z11"/>
  <c r="P39"/>
  <c r="E19" l="1"/>
  <c r="E21" s="1"/>
  <c r="F18"/>
  <c r="E41"/>
  <c r="E43" s="1"/>
  <c r="F40"/>
  <c r="D9"/>
  <c r="L12" i="7"/>
  <c r="K15"/>
  <c r="J17"/>
  <c r="J10" i="6"/>
  <c r="J13" s="1"/>
  <c r="J32"/>
  <c r="J35" s="1"/>
  <c r="O10" i="7"/>
  <c r="Q39" i="6"/>
  <c r="Z13"/>
  <c r="AA11"/>
  <c r="P17"/>
  <c r="P7"/>
  <c r="Q6"/>
  <c r="P29"/>
  <c r="Q28"/>
  <c r="G40" l="1"/>
  <c r="F41"/>
  <c r="F43" s="1"/>
  <c r="G18"/>
  <c r="F19"/>
  <c r="F21" s="1"/>
  <c r="M12" i="7"/>
  <c r="L15"/>
  <c r="K17"/>
  <c r="K10" i="6"/>
  <c r="K13" s="1"/>
  <c r="K32"/>
  <c r="K35" s="1"/>
  <c r="P10" i="7"/>
  <c r="R28" i="6"/>
  <c r="Q29"/>
  <c r="R6"/>
  <c r="Q7"/>
  <c r="Q17"/>
  <c r="AA13"/>
  <c r="AB11"/>
  <c r="R39"/>
  <c r="S39" s="1"/>
  <c r="H18" l="1"/>
  <c r="G19"/>
  <c r="G21" s="1"/>
  <c r="H40"/>
  <c r="G41"/>
  <c r="G43" s="1"/>
  <c r="N12" i="7"/>
  <c r="M15"/>
  <c r="L17"/>
  <c r="L10" i="6"/>
  <c r="L13" s="1"/>
  <c r="L32"/>
  <c r="L35" s="1"/>
  <c r="Q10" i="7"/>
  <c r="T39" i="6"/>
  <c r="AB13"/>
  <c r="AC11"/>
  <c r="R17"/>
  <c r="S17" s="1"/>
  <c r="R7"/>
  <c r="S6"/>
  <c r="R29"/>
  <c r="S28"/>
  <c r="I40" l="1"/>
  <c r="H41"/>
  <c r="H43" s="1"/>
  <c r="I18"/>
  <c r="H19"/>
  <c r="H21" s="1"/>
  <c r="O12" i="7"/>
  <c r="N15"/>
  <c r="M17"/>
  <c r="M10" i="6"/>
  <c r="M13" s="1"/>
  <c r="M32"/>
  <c r="M35" s="1"/>
  <c r="R10" i="7"/>
  <c r="T28" i="6"/>
  <c r="S29"/>
  <c r="T6"/>
  <c r="S7"/>
  <c r="T17"/>
  <c r="AC13"/>
  <c r="AD11"/>
  <c r="U39"/>
  <c r="J18" l="1"/>
  <c r="I19"/>
  <c r="I21" s="1"/>
  <c r="J40"/>
  <c r="I41"/>
  <c r="I43" s="1"/>
  <c r="N32"/>
  <c r="N35" s="1"/>
  <c r="N10"/>
  <c r="N13" s="1"/>
  <c r="P12" i="7"/>
  <c r="O15"/>
  <c r="S10"/>
  <c r="C19" i="6"/>
  <c r="C21" s="1"/>
  <c r="C38"/>
  <c r="V39"/>
  <c r="AD13"/>
  <c r="AE11"/>
  <c r="U17"/>
  <c r="T7"/>
  <c r="U6"/>
  <c r="T29"/>
  <c r="U28"/>
  <c r="J41" l="1"/>
  <c r="J43" s="1"/>
  <c r="K40"/>
  <c r="J19"/>
  <c r="J21" s="1"/>
  <c r="K18"/>
  <c r="O32"/>
  <c r="O35" s="1"/>
  <c r="O10"/>
  <c r="O13" s="1"/>
  <c r="Q12" i="7"/>
  <c r="P15"/>
  <c r="P32" i="6" s="1"/>
  <c r="T10" i="7"/>
  <c r="C41" i="6"/>
  <c r="C43" s="1"/>
  <c r="V28"/>
  <c r="U29"/>
  <c r="V6"/>
  <c r="U7"/>
  <c r="V17"/>
  <c r="AE13"/>
  <c r="AF11"/>
  <c r="W39"/>
  <c r="K19" l="1"/>
  <c r="K21" s="1"/>
  <c r="L18"/>
  <c r="K41"/>
  <c r="K43" s="1"/>
  <c r="L40"/>
  <c r="R12" i="7"/>
  <c r="Q15"/>
  <c r="Q32" i="6" s="1"/>
  <c r="U10" i="7"/>
  <c r="D31" i="6"/>
  <c r="D35" s="1"/>
  <c r="D43" s="1"/>
  <c r="D13"/>
  <c r="P35"/>
  <c r="X39"/>
  <c r="AF13"/>
  <c r="AG11"/>
  <c r="AG13" s="1"/>
  <c r="W17"/>
  <c r="V7"/>
  <c r="W6"/>
  <c r="V29"/>
  <c r="W28"/>
  <c r="L41" l="1"/>
  <c r="L43" s="1"/>
  <c r="M40"/>
  <c r="L19"/>
  <c r="L21" s="1"/>
  <c r="M18"/>
  <c r="S12" i="7"/>
  <c r="R15"/>
  <c r="R32" i="6" s="1"/>
  <c r="V10" i="7"/>
  <c r="Q35" i="6"/>
  <c r="D21"/>
  <c r="B13"/>
  <c r="X28"/>
  <c r="W29"/>
  <c r="X6"/>
  <c r="W7"/>
  <c r="X17"/>
  <c r="Y39"/>
  <c r="M19" l="1"/>
  <c r="M21" s="1"/>
  <c r="N18"/>
  <c r="M41"/>
  <c r="M43" s="1"/>
  <c r="N40"/>
  <c r="T12" i="7"/>
  <c r="S15"/>
  <c r="S32" i="6" s="1"/>
  <c r="W10" i="7"/>
  <c r="R35" i="6"/>
  <c r="Z39"/>
  <c r="Y17"/>
  <c r="X7"/>
  <c r="Y6"/>
  <c r="X29"/>
  <c r="Y28"/>
  <c r="N41" l="1"/>
  <c r="N43" s="1"/>
  <c r="O40"/>
  <c r="N19"/>
  <c r="N21" s="1"/>
  <c r="O18"/>
  <c r="U12" i="7"/>
  <c r="T15"/>
  <c r="T32" i="6" s="1"/>
  <c r="X10" i="7"/>
  <c r="S35" i="6"/>
  <c r="Z28"/>
  <c r="Y29"/>
  <c r="Z6"/>
  <c r="Y7"/>
  <c r="Z17"/>
  <c r="AA39"/>
  <c r="O19" l="1"/>
  <c r="O21" s="1"/>
  <c r="P18"/>
  <c r="O41"/>
  <c r="O43" s="1"/>
  <c r="P40"/>
  <c r="V12" i="7"/>
  <c r="U15"/>
  <c r="U32" i="6" s="1"/>
  <c r="Y10" i="7"/>
  <c r="T35" i="6"/>
  <c r="AB39"/>
  <c r="AA17"/>
  <c r="Z7"/>
  <c r="AA6"/>
  <c r="Z29"/>
  <c r="AA28"/>
  <c r="P41" l="1"/>
  <c r="P43" s="1"/>
  <c r="Q40"/>
  <c r="P19"/>
  <c r="P21" s="1"/>
  <c r="Q18"/>
  <c r="W12" i="7"/>
  <c r="V15"/>
  <c r="V32" i="6" s="1"/>
  <c r="Z10" i="7"/>
  <c r="U35" i="6"/>
  <c r="AB28"/>
  <c r="AA29"/>
  <c r="AB6"/>
  <c r="AA7"/>
  <c r="AB17"/>
  <c r="AC39"/>
  <c r="Q19" l="1"/>
  <c r="Q21" s="1"/>
  <c r="R18"/>
  <c r="Q41"/>
  <c r="Q43" s="1"/>
  <c r="R40"/>
  <c r="X12" i="7"/>
  <c r="W15"/>
  <c r="W32" i="6" s="1"/>
  <c r="AA10" i="7"/>
  <c r="V35" i="6"/>
  <c r="AC17"/>
  <c r="AB7"/>
  <c r="AC6"/>
  <c r="AB29"/>
  <c r="AC28"/>
  <c r="AD39"/>
  <c r="S40" l="1"/>
  <c r="S41" s="1"/>
  <c r="S43" s="1"/>
  <c r="R41"/>
  <c r="R43" s="1"/>
  <c r="S18"/>
  <c r="S19" s="1"/>
  <c r="S21" s="1"/>
  <c r="R19"/>
  <c r="R21" s="1"/>
  <c r="T40"/>
  <c r="T41" s="1"/>
  <c r="Y12" i="7"/>
  <c r="X15"/>
  <c r="X32" i="6" s="1"/>
  <c r="AB10" i="7"/>
  <c r="W35" i="6"/>
  <c r="AE39"/>
  <c r="AD28"/>
  <c r="AC29"/>
  <c r="AD6"/>
  <c r="AC7"/>
  <c r="AD17"/>
  <c r="T18" l="1"/>
  <c r="U18" s="1"/>
  <c r="U40"/>
  <c r="T43"/>
  <c r="Z12" i="7"/>
  <c r="Y15"/>
  <c r="Y32" i="6" s="1"/>
  <c r="AC10" i="7"/>
  <c r="X35" i="6"/>
  <c r="AE17"/>
  <c r="AD7"/>
  <c r="AE6"/>
  <c r="AD29"/>
  <c r="AE28"/>
  <c r="AF39"/>
  <c r="T19" l="1"/>
  <c r="T21" s="1"/>
  <c r="U41"/>
  <c r="U43" s="1"/>
  <c r="V40"/>
  <c r="U19"/>
  <c r="U21" s="1"/>
  <c r="V18"/>
  <c r="AA12" i="7"/>
  <c r="Z15"/>
  <c r="Z32" i="6" s="1"/>
  <c r="AD10" i="7"/>
  <c r="Y35" i="6"/>
  <c r="B35"/>
  <c r="AG39"/>
  <c r="AF28"/>
  <c r="AE29"/>
  <c r="AF6"/>
  <c r="AE7"/>
  <c r="AF17"/>
  <c r="W18" l="1"/>
  <c r="V19"/>
  <c r="V21" s="1"/>
  <c r="W40"/>
  <c r="V41"/>
  <c r="V43" s="1"/>
  <c r="AB12" i="7"/>
  <c r="AA15"/>
  <c r="AA32" i="6" s="1"/>
  <c r="AE10" i="7"/>
  <c r="Z35" i="6"/>
  <c r="AG17"/>
  <c r="AF7"/>
  <c r="AG6"/>
  <c r="AG7" s="1"/>
  <c r="AF29"/>
  <c r="AG28"/>
  <c r="AG29" s="1"/>
  <c r="X40" l="1"/>
  <c r="W41"/>
  <c r="W43" s="1"/>
  <c r="X18"/>
  <c r="W19"/>
  <c r="AC12" i="7"/>
  <c r="AB15"/>
  <c r="AB32" i="6" s="1"/>
  <c r="AF10" i="7"/>
  <c r="AA35" i="6"/>
  <c r="Y18" l="1"/>
  <c r="X19"/>
  <c r="X21" s="1"/>
  <c r="Y40"/>
  <c r="X41"/>
  <c r="W21"/>
  <c r="B19"/>
  <c r="AD12" i="7"/>
  <c r="AC15"/>
  <c r="AC32" i="6" s="1"/>
  <c r="AG10" i="7"/>
  <c r="AB35" i="6"/>
  <c r="Z40" l="1"/>
  <c r="Y41"/>
  <c r="Y43" s="1"/>
  <c r="Z18"/>
  <c r="Y19"/>
  <c r="Y21" s="1"/>
  <c r="B41"/>
  <c r="X43"/>
  <c r="AE12" i="7"/>
  <c r="AD15"/>
  <c r="AD32" i="6" s="1"/>
  <c r="AC35"/>
  <c r="Z19" l="1"/>
  <c r="Z21" s="1"/>
  <c r="AA18"/>
  <c r="Z41"/>
  <c r="Z43" s="1"/>
  <c r="AA40"/>
  <c r="AF12" i="7"/>
  <c r="AE15"/>
  <c r="AE32" i="6" s="1"/>
  <c r="AD35"/>
  <c r="AB40" l="1"/>
  <c r="AA41"/>
  <c r="AA43" s="1"/>
  <c r="AB18"/>
  <c r="AA19"/>
  <c r="AA21" s="1"/>
  <c r="AG12" i="7"/>
  <c r="AG15" s="1"/>
  <c r="AG32" i="6" s="1"/>
  <c r="AF15" i="7"/>
  <c r="AF32" i="6" s="1"/>
  <c r="AE35"/>
  <c r="AB19" l="1"/>
  <c r="AC18"/>
  <c r="AB41"/>
  <c r="AB43" s="1"/>
  <c r="AC40"/>
  <c r="AG35"/>
  <c r="AF35"/>
  <c r="AB21" l="1"/>
  <c r="AD40"/>
  <c r="AC41"/>
  <c r="AC43" s="1"/>
  <c r="AD18"/>
  <c r="AC19"/>
  <c r="AC21" s="1"/>
  <c r="AE18" l="1"/>
  <c r="AD19"/>
  <c r="AD21" s="1"/>
  <c r="AE40"/>
  <c r="AD41"/>
  <c r="AF40" l="1"/>
  <c r="AF41" s="1"/>
  <c r="AE41"/>
  <c r="AE43" s="1"/>
  <c r="AF18"/>
  <c r="AE19"/>
  <c r="AD43"/>
  <c r="AG18" l="1"/>
  <c r="AG19" s="1"/>
  <c r="AG21" s="1"/>
  <c r="AF19"/>
  <c r="AF21" s="1"/>
  <c r="AG40"/>
  <c r="AG41" s="1"/>
  <c r="AG43" s="1"/>
  <c r="AE21"/>
  <c r="B25" l="1"/>
  <c r="AF43"/>
  <c r="B46" s="1"/>
  <c r="B47"/>
  <c r="B24"/>
  <c r="B23" l="1"/>
  <c r="B45"/>
</calcChain>
</file>

<file path=xl/comments1.xml><?xml version="1.0" encoding="utf-8"?>
<comments xmlns="http://schemas.openxmlformats.org/spreadsheetml/2006/main">
  <authors>
    <author>Aigars</author>
  </authors>
  <commentList>
    <comment ref="C54" authorId="0">
      <text>
        <r>
          <rPr>
            <sz val="10"/>
            <color indexed="81"/>
            <rFont val="Tahoma"/>
            <family val="2"/>
            <charset val="186"/>
          </rPr>
          <t>Calculating Cost Per Job | Best Practice Note 2015 (3rd Edition) 2011.gads</t>
        </r>
        <r>
          <rPr>
            <sz val="8"/>
            <color indexed="81"/>
            <rFont val="Tahoma"/>
            <family val="2"/>
            <charset val="186"/>
          </rPr>
          <t xml:space="preserve">
atbilstoša valūtas korekcija</t>
        </r>
      </text>
    </comment>
  </commentList>
</comments>
</file>

<file path=xl/comments2.xml><?xml version="1.0" encoding="utf-8"?>
<comments xmlns="http://schemas.openxmlformats.org/spreadsheetml/2006/main">
  <authors>
    <author>A</author>
  </authors>
  <commentList>
    <comment ref="C5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8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  <comment ref="C11" authorId="0">
      <text>
        <r>
          <rPr>
            <sz val="9"/>
            <color indexed="81"/>
            <rFont val="Tahoma"/>
            <family val="2"/>
          </rPr>
          <t>ik gadu no kopējo pamatlīdzekļu sākotnējām izbūves izmaksām</t>
        </r>
      </text>
    </comment>
  </commentList>
</comments>
</file>

<file path=xl/sharedStrings.xml><?xml version="1.0" encoding="utf-8"?>
<sst xmlns="http://schemas.openxmlformats.org/spreadsheetml/2006/main" count="191" uniqueCount="145">
  <si>
    <t>t/gadā</t>
  </si>
  <si>
    <t>CE</t>
  </si>
  <si>
    <t>Ir</t>
  </si>
  <si>
    <t>Salacgrīva</t>
  </si>
  <si>
    <t>Smiltene</t>
  </si>
  <si>
    <t>Būvniecības izmaksu indekss</t>
  </si>
  <si>
    <t>t/CE</t>
  </si>
  <si>
    <t>būs</t>
  </si>
  <si>
    <t>samazinājums</t>
  </si>
  <si>
    <t>LVL</t>
  </si>
  <si>
    <t>EUR/LVL</t>
  </si>
  <si>
    <t>EUR</t>
  </si>
  <si>
    <t>Esošais</t>
  </si>
  <si>
    <t>EUR/gadā</t>
  </si>
  <si>
    <t>Projekta ekonomiskie rādītāji - ĪSTERMIŅA</t>
  </si>
  <si>
    <t>disk. faktors</t>
  </si>
  <si>
    <t>Ekonomiskie ieguvumi; tūkst. EUR</t>
  </si>
  <si>
    <t>Investīciju ieguldījumu ietekme - Īstermiņa</t>
  </si>
  <si>
    <t xml:space="preserve">Ieguvumu sabiedrībai no eitrofikācijas samazinājuma </t>
  </si>
  <si>
    <t>Ekonomiskie ieguvumi</t>
  </si>
  <si>
    <t>Ekonomiskie izdevumi; tūkst. EUR</t>
  </si>
  <si>
    <t>Investīciju apjoms ekonomiskajās cenās</t>
  </si>
  <si>
    <t xml:space="preserve">Personāla izmaksas </t>
  </si>
  <si>
    <t>Ekonomiskie izdevumi</t>
  </si>
  <si>
    <t>Ekonomisko ieguvumu-izdevumu naudas plūsma; tūkst. EUR</t>
  </si>
  <si>
    <t>Reālā ekonomiskā diskonta likme</t>
  </si>
  <si>
    <t xml:space="preserve">Investīciju ekonomiskā iekšējā peļņas norma (ERR) </t>
  </si>
  <si>
    <t xml:space="preserve">Investīciju ekonomiskā tīrā šodienas vērtība (ENPV) </t>
  </si>
  <si>
    <t>tūkst. EUR</t>
  </si>
  <si>
    <t xml:space="preserve">Investīciju ekonomiskā ieguvumu - izmaksu rādītājs (B/C) </t>
  </si>
  <si>
    <t>Projekta ekonomiskie rādītāji - ILGTERMIŅA</t>
  </si>
  <si>
    <t>Ekonomiskais aprēķins</t>
  </si>
  <si>
    <t># Sadalītas investīcijas Būvdarbos un Iekārtās</t>
  </si>
  <si>
    <t># Sadalītas investīcijas Darba apmaksā un Materiālos</t>
  </si>
  <si>
    <t># Aprēķināta no investīcijām samaksātais neto darba algās (ekonomisko ieguvumu aprēķinam)</t>
  </si>
  <si>
    <t># Aprēķināta investīcijas ekonomiskās cenās (ekonomisko izdevumu aprēķinam)</t>
  </si>
  <si>
    <t>Kopā</t>
  </si>
  <si>
    <t>Kopējās izmaksas bez PVN</t>
  </si>
  <si>
    <t>Būvdarbi</t>
  </si>
  <si>
    <t>Iekārtas</t>
  </si>
  <si>
    <t>Izdevumu daļa darbaspēkam</t>
  </si>
  <si>
    <t>Materiāli</t>
  </si>
  <si>
    <t>Imports</t>
  </si>
  <si>
    <t>atskaitāmie Nodokļi</t>
  </si>
  <si>
    <t>IIN</t>
  </si>
  <si>
    <t>VSAOI</t>
  </si>
  <si>
    <t>Nodokļos aiziet</t>
  </si>
  <si>
    <t>Pēc korekcijas aprēķināts samaksātais neto darba algās</t>
  </si>
  <si>
    <t>Kopā Būvdarbi (pēc fiskālās korekcijas)</t>
  </si>
  <si>
    <t>Kopā Iekārtas</t>
  </si>
  <si>
    <t>Kopā Investīcijas (pēc fiskālās korekcijas)</t>
  </si>
  <si>
    <t># Investīciju izraisītai ietekmei izmantots nozare "Būvniecība" reizinātājs</t>
  </si>
  <si>
    <t xml:space="preserve">             Nozare (NACE 2.red.)</t>
  </si>
  <si>
    <t>Kopējās izlaides reizinātājs</t>
  </si>
  <si>
    <t>Nodarbinātības* ietekme Netiešā</t>
  </si>
  <si>
    <t>Nodarbinātības* ietekme Izraisītā</t>
  </si>
  <si>
    <t>Tiešā (direct)</t>
  </si>
  <si>
    <t>Netiešā (inderect)</t>
  </si>
  <si>
    <t>Izraisītais (induced)</t>
  </si>
  <si>
    <t>Būvniecība</t>
  </si>
  <si>
    <t>*Nodarbinātība (radītā darba vieta uz katru radīto 1 milj. EUR kopējā izlaidē)</t>
  </si>
  <si>
    <t>netiešā ietekme</t>
  </si>
  <si>
    <t>īpatsvars</t>
  </si>
  <si>
    <t>IKG10_100. Iekšzemes kopprodukta deflatori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</si>
  <si>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</si>
  <si>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</si>
  <si>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</si>
  <si>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</si>
  <si>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</si>
  <si>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</si>
  <si>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</si>
  <si>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</si>
  <si>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</si>
  <si>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</si>
  <si>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deflators IKP</t>
  </si>
  <si>
    <t>Investīciju ieguldījumu ietekme uz pārējos tautsaimniecības subjektiem:</t>
  </si>
  <si>
    <t># Ekonomisko ieguvumu attiecina uz samaksātais neto darba algās</t>
  </si>
  <si>
    <t># Tiešā nodarbinātības ietekme aprēķināta, balstoties uz Lielbritānijas pētījuma "Calculating Cost Per Job | Best Practice Note 2015 (3rd Edition)"</t>
  </si>
  <si>
    <t>Rādītājs</t>
  </si>
  <si>
    <r>
      <t>Tieša ietekme</t>
    </r>
    <r>
      <rPr>
        <sz val="12"/>
        <color indexed="8"/>
        <rFont val="Calibri"/>
        <family val="2"/>
        <charset val="186"/>
      </rPr>
      <t xml:space="preserve"> </t>
    </r>
  </si>
  <si>
    <r>
      <t>Netiešā ietekme</t>
    </r>
    <r>
      <rPr>
        <sz val="12"/>
        <color indexed="8"/>
        <rFont val="Calibri"/>
        <family val="2"/>
        <charset val="186"/>
      </rPr>
      <t xml:space="preserve"> </t>
    </r>
  </si>
  <si>
    <t xml:space="preserve">Izraisītā ietekme </t>
  </si>
  <si>
    <r>
      <t>Kopējā ietekme</t>
    </r>
    <r>
      <rPr>
        <sz val="12"/>
        <color indexed="8"/>
        <rFont val="Calibri"/>
        <family val="2"/>
        <charset val="186"/>
      </rPr>
      <t xml:space="preserve"> </t>
    </r>
  </si>
  <si>
    <t>Kopējā izlaide; tūkst. EUR</t>
  </si>
  <si>
    <t>Nodarbinātība</t>
  </si>
  <si>
    <t>reizinātāji:</t>
  </si>
  <si>
    <t>Kopējā izlaide</t>
  </si>
  <si>
    <t>Nodarbinātība (tiek radīta darba vieta uz katru radīto 1 milj. EUR kopējā izlaidē)</t>
  </si>
  <si>
    <t>Pēc korekcijas aprēķināts samaksātais neto darba algās [1]</t>
  </si>
  <si>
    <t>Ieguldītais UK gadījums</t>
  </si>
  <si>
    <t>nodarbinātie uz ieguldīto [2]</t>
  </si>
  <si>
    <t>ieguldījums UK</t>
  </si>
  <si>
    <t>pamatkapitāla deflators; CSP datu bāze</t>
  </si>
  <si>
    <t>LV gadījums [4]</t>
  </si>
  <si>
    <t>jaunās radītās darbavietas [1]/[4]x[2]</t>
  </si>
  <si>
    <t>UK</t>
  </si>
  <si>
    <t>LV</t>
  </si>
  <si>
    <t>2011Q1</t>
  </si>
  <si>
    <t>2018Q1</t>
  </si>
  <si>
    <t>https://ec.europa.eu/eurostat/web/products-datasets/-/namq_10_pc</t>
  </si>
  <si>
    <t>pamatlīdzekļu uzturēšanas izmaksas</t>
  </si>
  <si>
    <t>materiāli (reaģenti, u.c.)</t>
  </si>
  <si>
    <t>tk.EUR</t>
  </si>
  <si>
    <t>komunālie maksājumi</t>
  </si>
  <si>
    <t>Investīciju ieguldījumu ietekme - Ilgtermiņa</t>
  </si>
  <si>
    <t xml:space="preserve">Ekspluatācijas izdevumi </t>
  </si>
  <si>
    <t>Ieejošais</t>
  </si>
  <si>
    <t>Izejošais</t>
  </si>
  <si>
    <t>Piesārņojums; t/gadā</t>
  </si>
  <si>
    <t>Aprēķinātie ekonomisko ieguvumu investīciju efektivitātes indikatori 2.prioritātei</t>
  </si>
  <si>
    <t>Veidlapa 'Nr.2-Ūdens. Pārskats par ūdens resursu lietošanu' 2018. gadā</t>
  </si>
  <si>
    <t>Projektētais</t>
  </si>
  <si>
    <t>Notekūdeņu apjoms</t>
  </si>
  <si>
    <r>
      <t>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/gadā</t>
    </r>
  </si>
  <si>
    <t>Ekonomisko iegvumu un indikatīvo investīciju aprēķinu bāzes informācija</t>
  </si>
  <si>
    <t>INDIKATĪVĀS INVESTĪCIJAS</t>
  </si>
  <si>
    <r>
      <t>P</t>
    </r>
    <r>
      <rPr>
        <vertAlign val="subscript"/>
        <sz val="12"/>
        <color theme="1"/>
        <rFont val="Calibri"/>
        <family val="2"/>
      </rPr>
      <t>tot</t>
    </r>
  </si>
  <si>
    <r>
      <t>N</t>
    </r>
    <r>
      <rPr>
        <vertAlign val="subscript"/>
        <sz val="12"/>
        <color theme="1"/>
        <rFont val="Calibri"/>
        <family val="2"/>
      </rPr>
      <t>tot</t>
    </r>
  </si>
  <si>
    <t>Kopējās indikatīvās investīcijas</t>
  </si>
  <si>
    <t>Aprēķinātie reizinātāji, kas izmantoti aprēķinos un radītā ietekme uz nodarbinatību:</t>
  </si>
  <si>
    <t>Radītā ietekme (2015.gada cenās)</t>
  </si>
  <si>
    <t>Radītā ietekme (konvertēta 2018.gada cenās)</t>
  </si>
  <si>
    <t>Aprēķinātās indikatīvās ekspluatācijas izdevumi 2.prioritātei</t>
  </si>
  <si>
    <t>NAI projektētais CE</t>
  </si>
  <si>
    <t>Aprēķinātās investīcijas; EUR</t>
  </si>
  <si>
    <t>Būvdarbu izmaksu uzrēķins:</t>
  </si>
  <si>
    <t>Projektēšanas izmaksas</t>
  </si>
  <si>
    <t>Uzraudzība</t>
  </si>
  <si>
    <t>Vienas piesārņojuma slodzes (CE) attīrīšanai indikatīvi izmaksas 2018.gads</t>
  </si>
  <si>
    <t>Ekonomisko ieguvumu aprēķins 2.prioritātei</t>
  </si>
  <si>
    <t>2017.gada vidējo kanalizācijas pakalpojumu tarifu Latvijā</t>
  </si>
  <si>
    <t xml:space="preserve"> 2017.gada cenās </t>
  </si>
  <si>
    <t>IKP deflators</t>
  </si>
  <si>
    <t>Aprēķiniem piemērotais vid. Kanalizācijas pakalpojumu tarfis</t>
  </si>
  <si>
    <t xml:space="preserve"> 2018.gada cenās </t>
  </si>
  <si>
    <t>Aprēķinātais ekonomiskais ieguvums; EUR/gadā</t>
  </si>
  <si>
    <t>Apdzīvotā vieta</t>
  </si>
  <si>
    <r>
      <t>Notekūdeņu apjoms;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/gadā</t>
    </r>
  </si>
  <si>
    <t>KOPĀ</t>
  </si>
  <si>
    <t xml:space="preserve">Ieguvumu sabiedrībai no eitrofikāciju veicinošo vielu ieplūdi vidē samazināšanas </t>
  </si>
  <si>
    <t>CSP datu bāze: RCG010. Cenu indeksi</t>
  </si>
  <si>
    <t xml:space="preserve">Vienas piesārņojuma slodzes (CE) attīrīšanai indikatīvi izmaksas Madonas pilsētas ūdenssaimniecības attīstības, </t>
  </si>
  <si>
    <t>ES Kohēzijas fonda līdzfinansēts projekts „Madonas ūdenssaimniecības attīstības II kārta” (Nr.3DP/5.1.1.0/08/IPIA/VIDM/028)  (2015.gads)</t>
  </si>
  <si>
    <t># Uzrādītas investīcijas prioritātē</t>
  </si>
  <si>
    <t>bāzes gads indeksācijai 2015=100</t>
  </si>
</sst>
</file>

<file path=xl/styles.xml><?xml version="1.0" encoding="utf-8"?>
<styleSheet xmlns="http://schemas.openxmlformats.org/spreadsheetml/2006/main">
  <numFmts count="20">
    <numFmt numFmtId="164" formatCode="0.000"/>
    <numFmt numFmtId="165" formatCode="_-* #,##0.00\ _L_s_-;\-* #,##0.00\ _L_s_-;_-* &quot;-&quot;??\ _L_s_-;_-@_-"/>
    <numFmt numFmtId="166" formatCode="_-* #,##0.00_-;\-* #,##0.00_-;_-* \-??_-;_-@_-"/>
    <numFmt numFmtId="167" formatCode="_-* #,##0.00_-;\-* #,##0.00_-;_-* &quot;-&quot;??_-;_-@_-"/>
    <numFmt numFmtId="168" formatCode="_-* #,##0\ &quot;LVL&quot;_-;\-* #,##0\ &quot;LVL&quot;_-;_-* &quot;-&quot;\ &quot;LVL&quot;_-;_-@_-"/>
    <numFmt numFmtId="169" formatCode="_([$€]* #,##0.00_);_([$€]* \(#,##0.00\);_([$€]* &quot;-&quot;??_);_(@_)"/>
    <numFmt numFmtId="170" formatCode="0.0000"/>
    <numFmt numFmtId="171" formatCode="#,##0.000000"/>
    <numFmt numFmtId="172" formatCode="0.00000"/>
    <numFmt numFmtId="173" formatCode="0.0"/>
    <numFmt numFmtId="174" formatCode="#,##0.0_ ;\-#,##0.0\ "/>
    <numFmt numFmtId="175" formatCode="#,##0_ ;\-#,##0\ "/>
    <numFmt numFmtId="176" formatCode="#,##0.0_ ;[Red]\-#,##0.0\ "/>
    <numFmt numFmtId="177" formatCode="#,##0.0"/>
    <numFmt numFmtId="178" formatCode="0.0%"/>
    <numFmt numFmtId="179" formatCode="#,##0.00_ ;[Red]\-#,##0.00\ "/>
    <numFmt numFmtId="180" formatCode="0.000%"/>
    <numFmt numFmtId="181" formatCode="0.00_ ;[Red]\-0.00\ "/>
    <numFmt numFmtId="182" formatCode="_-* #,##0_-;\-* #,##0_-;_-* &quot;-&quot;??_-;_-@_-"/>
    <numFmt numFmtId="183" formatCode="#,##0.000"/>
  </numFmts>
  <fonts count="71">
    <font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0"/>
      <name val="Helv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rgb="FFFA7D00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0"/>
      <name val="Times New Roman"/>
      <family val="1"/>
      <charset val="186"/>
    </font>
    <font>
      <sz val="10"/>
      <name val="Helv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indexed="52"/>
      <name val="Calibri"/>
      <family val="2"/>
      <charset val="186"/>
    </font>
    <font>
      <sz val="10"/>
      <name val="Garamond"/>
      <family val="1"/>
      <charset val="186"/>
    </font>
    <font>
      <sz val="11"/>
      <color theme="1"/>
      <name val="Verdana"/>
      <family val="2"/>
      <charset val="186"/>
    </font>
    <font>
      <sz val="10"/>
      <name val="Arial Narrow"/>
      <family val="2"/>
      <charset val="186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8"/>
      <color rgb="FFFF0000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Arial"/>
      <family val="2"/>
    </font>
    <font>
      <b/>
      <u/>
      <sz val="12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i/>
      <u/>
      <sz val="14"/>
      <color theme="1"/>
      <name val="Calibri"/>
      <family val="2"/>
      <charset val="186"/>
    </font>
    <font>
      <sz val="12"/>
      <color theme="1"/>
      <name val="Calibri"/>
      <family val="2"/>
      <charset val="186"/>
    </font>
    <font>
      <b/>
      <i/>
      <u/>
      <sz val="12"/>
      <color theme="1"/>
      <name val="Calibri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i/>
      <u/>
      <sz val="14"/>
      <color theme="1"/>
      <name val="Calibri"/>
      <family val="2"/>
      <charset val="186"/>
      <scheme val="minor"/>
    </font>
    <font>
      <b/>
      <i/>
      <u/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u/>
      <sz val="9.35"/>
      <color theme="10"/>
      <name val="Calibri"/>
      <family val="2"/>
      <charset val="186"/>
    </font>
    <font>
      <sz val="8"/>
      <color indexed="81"/>
      <name val="Tahoma"/>
      <family val="2"/>
      <charset val="186"/>
    </font>
    <font>
      <sz val="10"/>
      <color indexed="81"/>
      <name val="Tahoma"/>
      <family val="2"/>
      <charset val="186"/>
    </font>
    <font>
      <b/>
      <sz val="12"/>
      <color theme="1"/>
      <name val="Calibri"/>
      <family val="2"/>
    </font>
    <font>
      <b/>
      <u/>
      <sz val="12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  <charset val="186"/>
      <scheme val="minor"/>
    </font>
    <font>
      <i/>
      <sz val="8"/>
      <color theme="0"/>
      <name val="Calibri"/>
      <family val="2"/>
      <charset val="186"/>
      <scheme val="minor"/>
    </font>
    <font>
      <sz val="12"/>
      <color theme="0" tint="-0.34998626667073579"/>
      <name val="Calibri"/>
      <family val="2"/>
    </font>
    <font>
      <vertAlign val="superscript"/>
      <sz val="12"/>
      <color theme="1"/>
      <name val="Calibri"/>
      <family val="2"/>
    </font>
    <font>
      <i/>
      <sz val="12"/>
      <color theme="1"/>
      <name val="Calibri"/>
      <family val="2"/>
    </font>
    <font>
      <b/>
      <i/>
      <sz val="12"/>
      <color rgb="FFFF0000"/>
      <name val="Calibri"/>
      <family val="2"/>
    </font>
    <font>
      <vertAlign val="subscript"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3" borderId="1" applyNumberFormat="0" applyAlignment="0" applyProtection="0"/>
    <xf numFmtId="165" fontId="11" fillId="0" borderId="0" applyFont="0" applyFill="0" applyBorder="0" applyAlignment="0" applyProtection="0"/>
    <xf numFmtId="166" fontId="11" fillId="0" borderId="0" applyFill="0" applyBorder="0" applyAlignment="0" applyProtection="0"/>
    <xf numFmtId="165" fontId="11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2" fillId="5" borderId="0" applyNumberFormat="0" applyBorder="0" applyAlignment="0" applyProtection="0"/>
    <xf numFmtId="0" fontId="13" fillId="18" borderId="12" applyNumberFormat="0" applyAlignment="0" applyProtection="0"/>
    <xf numFmtId="167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1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2" fontId="11" fillId="0" borderId="0" applyFont="0" applyFill="0" applyBorder="0" applyAlignment="0" applyProtection="0"/>
    <xf numFmtId="0" fontId="17" fillId="6" borderId="0" applyNumberFormat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7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2" fillId="0" borderId="16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23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1" fillId="19" borderId="17" applyNumberFormat="0" applyAlignment="0" applyProtection="0"/>
    <xf numFmtId="0" fontId="24" fillId="0" borderId="0"/>
    <xf numFmtId="0" fontId="11" fillId="0" borderId="0"/>
    <xf numFmtId="0" fontId="11" fillId="0" borderId="0"/>
    <xf numFmtId="0" fontId="5" fillId="0" borderId="0"/>
    <xf numFmtId="0" fontId="25" fillId="0" borderId="0"/>
    <xf numFmtId="0" fontId="24" fillId="0" borderId="0"/>
    <xf numFmtId="0" fontId="11" fillId="0" borderId="0"/>
    <xf numFmtId="0" fontId="25" fillId="0" borderId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20" borderId="18" applyNumberFormat="0" applyFont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 applyNumberFormat="0" applyFont="0" applyFill="0" applyBorder="0" applyAlignment="0" applyProtection="0">
      <alignment vertical="top"/>
    </xf>
    <xf numFmtId="0" fontId="15" fillId="0" borderId="0"/>
    <xf numFmtId="0" fontId="15" fillId="0" borderId="0"/>
    <xf numFmtId="0" fontId="11" fillId="0" borderId="0"/>
    <xf numFmtId="0" fontId="3" fillId="0" borderId="0"/>
    <xf numFmtId="0" fontId="55" fillId="0" borderId="0" applyNumberFormat="0" applyFill="0" applyBorder="0" applyAlignment="0" applyProtection="0">
      <alignment vertical="top"/>
      <protection locked="0"/>
    </xf>
  </cellStyleXfs>
  <cellXfs count="351">
    <xf numFmtId="0" fontId="0" fillId="0" borderId="0" xfId="0"/>
    <xf numFmtId="0" fontId="3" fillId="0" borderId="0" xfId="2"/>
    <xf numFmtId="0" fontId="4" fillId="0" borderId="0" xfId="2" applyFont="1" applyAlignment="1">
      <alignment horizontal="center" vertical="center"/>
    </xf>
    <xf numFmtId="4" fontId="3" fillId="0" borderId="0" xfId="2" applyNumberFormat="1"/>
    <xf numFmtId="0" fontId="3" fillId="0" borderId="0" xfId="2" applyAlignment="1">
      <alignment horizontal="right"/>
    </xf>
    <xf numFmtId="0" fontId="27" fillId="0" borderId="0" xfId="2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19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3" fontId="28" fillId="0" borderId="0" xfId="63" applyNumberFormat="1" applyFont="1" applyBorder="1" applyAlignment="1">
      <alignment vertical="center"/>
    </xf>
    <xf numFmtId="0" fontId="29" fillId="0" borderId="0" xfId="51" applyFont="1" applyAlignment="1">
      <alignment vertical="center"/>
    </xf>
    <xf numFmtId="174" fontId="29" fillId="0" borderId="0" xfId="51" applyNumberFormat="1" applyFont="1" applyAlignment="1">
      <alignment vertical="center"/>
    </xf>
    <xf numFmtId="0" fontId="30" fillId="0" borderId="18" xfId="51" applyFont="1" applyFill="1" applyBorder="1" applyAlignment="1">
      <alignment vertical="center"/>
    </xf>
    <xf numFmtId="0" fontId="31" fillId="0" borderId="18" xfId="51" applyFont="1" applyFill="1" applyBorder="1" applyAlignment="1">
      <alignment vertical="center"/>
    </xf>
    <xf numFmtId="0" fontId="32" fillId="0" borderId="18" xfId="51" applyFont="1" applyFill="1" applyBorder="1" applyAlignment="1">
      <alignment vertical="center" shrinkToFit="1"/>
    </xf>
    <xf numFmtId="0" fontId="31" fillId="0" borderId="0" xfId="51" applyFont="1" applyFill="1" applyAlignment="1">
      <alignment vertical="center"/>
    </xf>
    <xf numFmtId="0" fontId="31" fillId="21" borderId="18" xfId="51" applyFont="1" applyFill="1" applyBorder="1" applyAlignment="1">
      <alignment vertical="center"/>
    </xf>
    <xf numFmtId="0" fontId="32" fillId="21" borderId="18" xfId="51" applyFont="1" applyFill="1" applyBorder="1" applyAlignment="1">
      <alignment vertical="center"/>
    </xf>
    <xf numFmtId="0" fontId="33" fillId="0" borderId="18" xfId="51" applyFont="1" applyFill="1" applyBorder="1" applyAlignment="1">
      <alignment vertical="center"/>
    </xf>
    <xf numFmtId="0" fontId="34" fillId="0" borderId="0" xfId="51" applyFont="1" applyFill="1" applyAlignment="1">
      <alignment vertical="center"/>
    </xf>
    <xf numFmtId="0" fontId="35" fillId="0" borderId="18" xfId="51" applyFont="1" applyFill="1" applyBorder="1" applyAlignment="1">
      <alignment horizontal="right" vertical="center"/>
    </xf>
    <xf numFmtId="170" fontId="35" fillId="0" borderId="18" xfId="62" applyNumberFormat="1" applyFont="1" applyFill="1" applyBorder="1" applyAlignment="1">
      <alignment vertical="center"/>
    </xf>
    <xf numFmtId="170" fontId="35" fillId="0" borderId="18" xfId="62" applyNumberFormat="1" applyFont="1" applyBorder="1" applyAlignment="1">
      <alignment vertical="center"/>
    </xf>
    <xf numFmtId="0" fontId="31" fillId="0" borderId="0" xfId="51" applyFont="1" applyAlignment="1">
      <alignment vertical="center"/>
    </xf>
    <xf numFmtId="2" fontId="31" fillId="0" borderId="18" xfId="51" applyNumberFormat="1" applyFont="1" applyFill="1" applyBorder="1" applyAlignment="1">
      <alignment horizontal="left" vertical="center" indent="2"/>
    </xf>
    <xf numFmtId="175" fontId="32" fillId="0" borderId="18" xfId="51" applyNumberFormat="1" applyFont="1" applyFill="1" applyBorder="1" applyAlignment="1">
      <alignment horizontal="center" vertical="center"/>
    </xf>
    <xf numFmtId="175" fontId="31" fillId="0" borderId="18" xfId="51" applyNumberFormat="1" applyFont="1" applyFill="1" applyBorder="1" applyAlignment="1">
      <alignment vertical="center" shrinkToFit="1"/>
    </xf>
    <xf numFmtId="174" fontId="32" fillId="0" borderId="18" xfId="51" applyNumberFormat="1" applyFont="1" applyFill="1" applyBorder="1" applyAlignment="1">
      <alignment vertical="center" shrinkToFit="1"/>
    </xf>
    <xf numFmtId="174" fontId="31" fillId="0" borderId="18" xfId="51" applyNumberFormat="1" applyFont="1" applyFill="1" applyBorder="1" applyAlignment="1">
      <alignment vertical="center" shrinkToFit="1"/>
    </xf>
    <xf numFmtId="176" fontId="32" fillId="0" borderId="18" xfId="51" applyNumberFormat="1" applyFont="1" applyFill="1" applyBorder="1" applyAlignment="1">
      <alignment horizontal="center" vertical="center"/>
    </xf>
    <xf numFmtId="177" fontId="35" fillId="0" borderId="18" xfId="62" applyNumberFormat="1" applyFont="1" applyFill="1" applyBorder="1" applyAlignment="1">
      <alignment vertical="center"/>
    </xf>
    <xf numFmtId="0" fontId="35" fillId="0" borderId="0" xfId="51" applyFont="1" applyFill="1" applyAlignment="1">
      <alignment vertical="center"/>
    </xf>
    <xf numFmtId="0" fontId="31" fillId="0" borderId="18" xfId="51" applyFont="1" applyBorder="1" applyAlignment="1">
      <alignment vertical="center"/>
    </xf>
    <xf numFmtId="176" fontId="32" fillId="0" borderId="18" xfId="51" applyNumberFormat="1" applyFont="1" applyFill="1" applyBorder="1" applyAlignment="1">
      <alignment vertical="center" shrinkToFit="1"/>
    </xf>
    <xf numFmtId="176" fontId="32" fillId="0" borderId="18" xfId="51" applyNumberFormat="1" applyFont="1" applyBorder="1" applyAlignment="1">
      <alignment vertical="center" shrinkToFit="1"/>
    </xf>
    <xf numFmtId="176" fontId="31" fillId="0" borderId="18" xfId="51" applyNumberFormat="1" applyFont="1" applyFill="1" applyBorder="1" applyAlignment="1">
      <alignment vertical="center"/>
    </xf>
    <xf numFmtId="176" fontId="31" fillId="0" borderId="18" xfId="51" applyNumberFormat="1" applyFont="1" applyFill="1" applyBorder="1" applyAlignment="1">
      <alignment vertical="center" shrinkToFit="1"/>
    </xf>
    <xf numFmtId="176" fontId="35" fillId="0" borderId="18" xfId="51" applyNumberFormat="1" applyFont="1" applyFill="1" applyBorder="1" applyAlignment="1">
      <alignment vertical="center" shrinkToFit="1"/>
    </xf>
    <xf numFmtId="176" fontId="35" fillId="0" borderId="18" xfId="51" applyNumberFormat="1" applyFont="1" applyBorder="1" applyAlignment="1">
      <alignment vertical="center" shrinkToFit="1"/>
    </xf>
    <xf numFmtId="0" fontId="30" fillId="0" borderId="18" xfId="51" applyFont="1" applyFill="1" applyBorder="1" applyAlignment="1">
      <alignment horizontal="right" vertical="center"/>
    </xf>
    <xf numFmtId="176" fontId="30" fillId="0" borderId="18" xfId="51" applyNumberFormat="1" applyFont="1" applyFill="1" applyBorder="1" applyAlignment="1">
      <alignment vertical="center" shrinkToFit="1"/>
    </xf>
    <xf numFmtId="176" fontId="30" fillId="0" borderId="18" xfId="51" applyNumberFormat="1" applyFont="1" applyBorder="1" applyAlignment="1">
      <alignment vertical="center" shrinkToFit="1"/>
    </xf>
    <xf numFmtId="0" fontId="32" fillId="0" borderId="18" xfId="51" applyFont="1" applyFill="1" applyBorder="1" applyAlignment="1">
      <alignment vertical="center" wrapText="1"/>
    </xf>
    <xf numFmtId="177" fontId="32" fillId="0" borderId="18" xfId="51" applyNumberFormat="1" applyFont="1" applyFill="1" applyBorder="1" applyAlignment="1">
      <alignment horizontal="center" vertical="center" shrinkToFit="1"/>
    </xf>
    <xf numFmtId="177" fontId="32" fillId="0" borderId="18" xfId="51" applyNumberFormat="1" applyFont="1" applyBorder="1" applyAlignment="1">
      <alignment horizontal="center" vertical="center" shrinkToFit="1"/>
    </xf>
    <xf numFmtId="0" fontId="31" fillId="22" borderId="18" xfId="63" applyFont="1" applyFill="1" applyBorder="1" applyAlignment="1">
      <alignment horizontal="right" vertical="center"/>
    </xf>
    <xf numFmtId="10" fontId="32" fillId="22" borderId="20" xfId="83" applyNumberFormat="1" applyFont="1" applyFill="1" applyBorder="1" applyAlignment="1">
      <alignment horizontal="center" vertical="center"/>
    </xf>
    <xf numFmtId="178" fontId="31" fillId="22" borderId="0" xfId="3" applyNumberFormat="1" applyFont="1" applyFill="1"/>
    <xf numFmtId="175" fontId="30" fillId="0" borderId="18" xfId="51" applyNumberFormat="1" applyFont="1" applyFill="1" applyBorder="1" applyAlignment="1">
      <alignment vertical="center" shrinkToFit="1"/>
    </xf>
    <xf numFmtId="175" fontId="30" fillId="0" borderId="18" xfId="51" applyNumberFormat="1" applyFont="1" applyBorder="1" applyAlignment="1">
      <alignment vertical="center" shrinkToFit="1"/>
    </xf>
    <xf numFmtId="0" fontId="30" fillId="22" borderId="18" xfId="51" applyFont="1" applyFill="1" applyBorder="1" applyAlignment="1">
      <alignment horizontal="right" vertical="center" wrapText="1"/>
    </xf>
    <xf numFmtId="10" fontId="30" fillId="22" borderId="2" xfId="51" applyNumberFormat="1" applyFont="1" applyFill="1" applyBorder="1" applyAlignment="1">
      <alignment horizontal="center" vertical="center"/>
    </xf>
    <xf numFmtId="0" fontId="30" fillId="22" borderId="21" xfId="51" applyFont="1" applyFill="1" applyBorder="1" applyAlignment="1">
      <alignment horizontal="center" vertical="center"/>
    </xf>
    <xf numFmtId="175" fontId="32" fillId="0" borderId="18" xfId="51" applyNumberFormat="1" applyFont="1" applyFill="1" applyBorder="1" applyAlignment="1">
      <alignment vertical="center" shrinkToFit="1"/>
    </xf>
    <xf numFmtId="176" fontId="30" fillId="22" borderId="2" xfId="51" applyNumberFormat="1" applyFont="1" applyFill="1" applyBorder="1" applyAlignment="1">
      <alignment horizontal="center" vertical="center"/>
    </xf>
    <xf numFmtId="0" fontId="30" fillId="22" borderId="21" xfId="51" applyFont="1" applyFill="1" applyBorder="1" applyAlignment="1">
      <alignment vertical="center"/>
    </xf>
    <xf numFmtId="0" fontId="30" fillId="22" borderId="18" xfId="51" applyFont="1" applyFill="1" applyBorder="1" applyAlignment="1">
      <alignment horizontal="right" vertical="center"/>
    </xf>
    <xf numFmtId="179" fontId="30" fillId="22" borderId="2" xfId="51" applyNumberFormat="1" applyFont="1" applyFill="1" applyBorder="1" applyAlignment="1">
      <alignment horizontal="center" vertical="center"/>
    </xf>
    <xf numFmtId="0" fontId="29" fillId="0" borderId="0" xfId="51" applyFont="1" applyFill="1" applyAlignment="1">
      <alignment vertical="center"/>
    </xf>
    <xf numFmtId="0" fontId="36" fillId="0" borderId="0" xfId="51" applyFont="1" applyFill="1" applyBorder="1" applyAlignment="1">
      <alignment horizontal="right" vertical="center" wrapText="1"/>
    </xf>
    <xf numFmtId="2" fontId="36" fillId="0" borderId="0" xfId="51" applyNumberFormat="1" applyFont="1" applyFill="1" applyBorder="1" applyAlignment="1">
      <alignment horizontal="center" vertical="center"/>
    </xf>
    <xf numFmtId="0" fontId="36" fillId="0" borderId="0" xfId="51" applyFont="1" applyFill="1" applyBorder="1" applyAlignment="1">
      <alignment horizontal="center" vertical="center"/>
    </xf>
    <xf numFmtId="175" fontId="36" fillId="0" borderId="0" xfId="51" applyNumberFormat="1" applyFont="1" applyBorder="1" applyAlignment="1">
      <alignment vertical="center" shrinkToFit="1"/>
    </xf>
    <xf numFmtId="175" fontId="37" fillId="0" borderId="0" xfId="51" applyNumberFormat="1" applyFont="1" applyFill="1" applyBorder="1" applyAlignment="1">
      <alignment vertical="center" shrinkToFit="1"/>
    </xf>
    <xf numFmtId="177" fontId="5" fillId="0" borderId="0" xfId="3" applyNumberFormat="1" applyFill="1"/>
    <xf numFmtId="0" fontId="29" fillId="0" borderId="0" xfId="51" applyFont="1" applyAlignment="1">
      <alignment horizontal="right" vertical="center"/>
    </xf>
    <xf numFmtId="178" fontId="38" fillId="0" borderId="0" xfId="3" applyNumberFormat="1" applyFont="1" applyFill="1"/>
    <xf numFmtId="2" fontId="29" fillId="0" borderId="0" xfId="51" applyNumberFormat="1" applyFont="1" applyAlignment="1">
      <alignment horizontal="center" vertical="center"/>
    </xf>
    <xf numFmtId="0" fontId="31" fillId="0" borderId="0" xfId="64" applyFont="1" applyBorder="1"/>
    <xf numFmtId="0" fontId="32" fillId="0" borderId="0" xfId="64" applyFont="1" applyBorder="1"/>
    <xf numFmtId="0" fontId="39" fillId="0" borderId="0" xfId="64" applyFont="1" applyBorder="1"/>
    <xf numFmtId="0" fontId="39" fillId="21" borderId="18" xfId="64" applyFont="1" applyFill="1" applyBorder="1"/>
    <xf numFmtId="0" fontId="31" fillId="21" borderId="18" xfId="64" applyFont="1" applyFill="1" applyBorder="1"/>
    <xf numFmtId="0" fontId="32" fillId="21" borderId="18" xfId="64" applyFont="1" applyFill="1" applyBorder="1"/>
    <xf numFmtId="0" fontId="30" fillId="0" borderId="18" xfId="64" applyFont="1" applyFill="1" applyBorder="1"/>
    <xf numFmtId="0" fontId="31" fillId="0" borderId="18" xfId="64" applyFont="1" applyFill="1" applyBorder="1"/>
    <xf numFmtId="0" fontId="31" fillId="0" borderId="0" xfId="64" applyFont="1" applyFill="1" applyBorder="1"/>
    <xf numFmtId="0" fontId="32" fillId="0" borderId="0" xfId="64" applyFont="1" applyFill="1"/>
    <xf numFmtId="170" fontId="31" fillId="0" borderId="18" xfId="64" applyNumberFormat="1" applyFont="1" applyFill="1" applyBorder="1"/>
    <xf numFmtId="0" fontId="31" fillId="0" borderId="18" xfId="64" applyFont="1" applyFill="1" applyBorder="1" applyAlignment="1">
      <alignment horizontal="center"/>
    </xf>
    <xf numFmtId="4" fontId="31" fillId="0" borderId="18" xfId="64" applyNumberFormat="1" applyFont="1" applyFill="1" applyBorder="1"/>
    <xf numFmtId="3" fontId="31" fillId="0" borderId="18" xfId="64" applyNumberFormat="1" applyFont="1" applyFill="1" applyBorder="1"/>
    <xf numFmtId="0" fontId="30" fillId="0" borderId="18" xfId="64" applyFont="1" applyFill="1" applyBorder="1" applyAlignment="1">
      <alignment wrapText="1"/>
    </xf>
    <xf numFmtId="0" fontId="30" fillId="0" borderId="18" xfId="64" applyFont="1" applyFill="1" applyBorder="1" applyAlignment="1">
      <alignment horizontal="center"/>
    </xf>
    <xf numFmtId="3" fontId="30" fillId="0" borderId="18" xfId="64" applyNumberFormat="1" applyFont="1" applyFill="1" applyBorder="1"/>
    <xf numFmtId="0" fontId="31" fillId="0" borderId="18" xfId="64" applyFont="1" applyFill="1" applyBorder="1" applyAlignment="1">
      <alignment wrapText="1"/>
    </xf>
    <xf numFmtId="0" fontId="31" fillId="0" borderId="22" xfId="64" applyFont="1" applyFill="1" applyBorder="1" applyAlignment="1">
      <alignment horizontal="center"/>
    </xf>
    <xf numFmtId="9" fontId="31" fillId="0" borderId="23" xfId="64" applyNumberFormat="1" applyFont="1" applyFill="1" applyBorder="1"/>
    <xf numFmtId="3" fontId="31" fillId="0" borderId="21" xfId="64" applyNumberFormat="1" applyFont="1" applyFill="1" applyBorder="1"/>
    <xf numFmtId="3" fontId="30" fillId="0" borderId="18" xfId="64" applyNumberFormat="1" applyFont="1" applyFill="1" applyBorder="1" applyAlignment="1">
      <alignment shrinkToFit="1"/>
    </xf>
    <xf numFmtId="0" fontId="30" fillId="0" borderId="0" xfId="64" applyFont="1" applyFill="1" applyBorder="1"/>
    <xf numFmtId="0" fontId="32" fillId="0" borderId="0" xfId="64" applyFont="1" applyFill="1" applyBorder="1" applyAlignment="1">
      <alignment wrapText="1"/>
    </xf>
    <xf numFmtId="0" fontId="32" fillId="0" borderId="0" xfId="64" applyFont="1" applyFill="1" applyBorder="1" applyAlignment="1">
      <alignment horizontal="center"/>
    </xf>
    <xf numFmtId="3" fontId="31" fillId="0" borderId="0" xfId="64" applyNumberFormat="1" applyFont="1" applyFill="1" applyBorder="1"/>
    <xf numFmtId="3" fontId="32" fillId="0" borderId="0" xfId="64" applyNumberFormat="1" applyFont="1" applyFill="1" applyBorder="1"/>
    <xf numFmtId="4" fontId="31" fillId="0" borderId="0" xfId="64" applyNumberFormat="1" applyFont="1" applyBorder="1"/>
    <xf numFmtId="0" fontId="42" fillId="0" borderId="0" xfId="3" applyFont="1" applyFill="1" applyAlignment="1">
      <alignment vertical="center"/>
    </xf>
    <xf numFmtId="0" fontId="43" fillId="0" borderId="0" xfId="3" applyFont="1" applyAlignment="1">
      <alignment vertical="center"/>
    </xf>
    <xf numFmtId="0" fontId="44" fillId="0" borderId="3" xfId="3" applyFont="1" applyBorder="1" applyAlignment="1">
      <alignment vertical="center"/>
    </xf>
    <xf numFmtId="0" fontId="43" fillId="0" borderId="4" xfId="3" applyFont="1" applyBorder="1" applyAlignment="1">
      <alignment vertical="center"/>
    </xf>
    <xf numFmtId="0" fontId="43" fillId="0" borderId="5" xfId="3" applyFont="1" applyBorder="1" applyAlignment="1">
      <alignment vertical="center"/>
    </xf>
    <xf numFmtId="0" fontId="43" fillId="0" borderId="6" xfId="3" applyFont="1" applyBorder="1" applyAlignment="1">
      <alignment vertical="center"/>
    </xf>
    <xf numFmtId="0" fontId="43" fillId="0" borderId="0" xfId="3" applyFont="1" applyBorder="1" applyAlignment="1">
      <alignment vertical="center"/>
    </xf>
    <xf numFmtId="0" fontId="43" fillId="0" borderId="19" xfId="3" applyFont="1" applyBorder="1" applyAlignment="1">
      <alignment vertical="center"/>
    </xf>
    <xf numFmtId="0" fontId="43" fillId="0" borderId="0" xfId="3" applyFont="1" applyFill="1" applyAlignment="1">
      <alignment vertical="center"/>
    </xf>
    <xf numFmtId="0" fontId="45" fillId="21" borderId="18" xfId="3" applyFont="1" applyFill="1" applyBorder="1" applyAlignment="1">
      <alignment horizontal="center" vertical="center" wrapText="1"/>
    </xf>
    <xf numFmtId="3" fontId="45" fillId="0" borderId="18" xfId="3" applyNumberFormat="1" applyFont="1" applyFill="1" applyBorder="1" applyAlignment="1">
      <alignment horizontal="center" vertical="center"/>
    </xf>
    <xf numFmtId="0" fontId="46" fillId="2" borderId="22" xfId="3" applyFont="1" applyFill="1" applyBorder="1" applyAlignment="1">
      <alignment vertical="center" wrapText="1"/>
    </xf>
    <xf numFmtId="3" fontId="46" fillId="23" borderId="18" xfId="3" applyNumberFormat="1" applyFont="1" applyFill="1" applyBorder="1" applyAlignment="1">
      <alignment horizontal="center" vertical="center"/>
    </xf>
    <xf numFmtId="3" fontId="46" fillId="2" borderId="18" xfId="3" applyNumberFormat="1" applyFont="1" applyFill="1" applyBorder="1" applyAlignment="1">
      <alignment horizontal="center" vertical="center"/>
    </xf>
    <xf numFmtId="0" fontId="46" fillId="0" borderId="0" xfId="3" applyFont="1" applyFill="1" applyBorder="1" applyAlignment="1">
      <alignment vertical="center" wrapText="1"/>
    </xf>
    <xf numFmtId="3" fontId="47" fillId="0" borderId="0" xfId="3" applyNumberFormat="1" applyFont="1" applyFill="1" applyBorder="1" applyAlignment="1">
      <alignment horizontal="center" vertical="center"/>
    </xf>
    <xf numFmtId="10" fontId="47" fillId="0" borderId="0" xfId="85" applyNumberFormat="1" applyFont="1" applyFill="1" applyBorder="1" applyAlignment="1">
      <alignment horizontal="center" vertical="center"/>
    </xf>
    <xf numFmtId="0" fontId="45" fillId="0" borderId="24" xfId="3" applyFont="1" applyFill="1" applyBorder="1" applyAlignment="1">
      <alignment horizontal="center" vertical="center"/>
    </xf>
    <xf numFmtId="3" fontId="46" fillId="0" borderId="0" xfId="3" applyNumberFormat="1" applyFont="1" applyFill="1" applyBorder="1" applyAlignment="1">
      <alignment horizontal="center" vertical="center"/>
    </xf>
    <xf numFmtId="175" fontId="46" fillId="0" borderId="18" xfId="3" applyNumberFormat="1" applyFont="1" applyFill="1" applyBorder="1" applyAlignment="1">
      <alignment horizontal="center" vertical="center"/>
    </xf>
    <xf numFmtId="0" fontId="45" fillId="0" borderId="24" xfId="3" applyFont="1" applyFill="1" applyBorder="1" applyAlignment="1">
      <alignment horizontal="center" vertical="center" wrapText="1"/>
    </xf>
    <xf numFmtId="10" fontId="43" fillId="0" borderId="0" xfId="85" applyNumberFormat="1" applyFont="1" applyFill="1" applyAlignment="1">
      <alignment vertical="center"/>
    </xf>
    <xf numFmtId="178" fontId="47" fillId="0" borderId="0" xfId="85" applyNumberFormat="1" applyFont="1" applyFill="1" applyBorder="1" applyAlignment="1">
      <alignment horizontal="center" vertical="center"/>
    </xf>
    <xf numFmtId="178" fontId="43" fillId="0" borderId="0" xfId="3" applyNumberFormat="1" applyFont="1" applyFill="1" applyAlignment="1">
      <alignment vertical="center"/>
    </xf>
    <xf numFmtId="0" fontId="45" fillId="0" borderId="24" xfId="3" applyFont="1" applyFill="1" applyBorder="1" applyAlignment="1">
      <alignment horizontal="right" vertical="center"/>
    </xf>
    <xf numFmtId="0" fontId="45" fillId="0" borderId="0" xfId="3" applyFont="1" applyFill="1" applyBorder="1" applyAlignment="1">
      <alignment horizontal="center" vertical="center"/>
    </xf>
    <xf numFmtId="0" fontId="43" fillId="0" borderId="0" xfId="3" applyFont="1" applyFill="1" applyAlignment="1">
      <alignment horizontal="right" vertical="center" wrapText="1"/>
    </xf>
    <xf numFmtId="180" fontId="47" fillId="0" borderId="0" xfId="85" applyNumberFormat="1" applyFont="1" applyFill="1" applyBorder="1" applyAlignment="1">
      <alignment horizontal="left" vertical="center"/>
    </xf>
    <xf numFmtId="0" fontId="43" fillId="0" borderId="0" xfId="3" applyFont="1" applyFill="1" applyAlignment="1">
      <alignment horizontal="right" vertical="center"/>
    </xf>
    <xf numFmtId="0" fontId="46" fillId="0" borderId="0" xfId="3" applyFont="1" applyFill="1" applyBorder="1" applyAlignment="1">
      <alignment horizontal="right" vertical="center" wrapText="1"/>
    </xf>
    <xf numFmtId="10" fontId="46" fillId="0" borderId="0" xfId="85" applyNumberFormat="1" applyFont="1" applyFill="1" applyBorder="1" applyAlignment="1">
      <alignment horizontal="center" vertical="center"/>
    </xf>
    <xf numFmtId="9" fontId="43" fillId="0" borderId="0" xfId="3" applyNumberFormat="1" applyFont="1" applyFill="1" applyAlignment="1">
      <alignment vertical="center"/>
    </xf>
    <xf numFmtId="0" fontId="47" fillId="0" borderId="0" xfId="3" applyFont="1" applyFill="1" applyBorder="1" applyAlignment="1">
      <alignment horizontal="right" vertical="center" wrapText="1"/>
    </xf>
    <xf numFmtId="10" fontId="47" fillId="0" borderId="0" xfId="3" applyNumberFormat="1" applyFont="1" applyFill="1" applyBorder="1" applyAlignment="1">
      <alignment horizontal="center" vertical="center" wrapText="1"/>
    </xf>
    <xf numFmtId="178" fontId="48" fillId="0" borderId="0" xfId="85" applyNumberFormat="1" applyFont="1" applyFill="1" applyAlignment="1">
      <alignment horizontal="center" vertical="center"/>
    </xf>
    <xf numFmtId="175" fontId="43" fillId="0" borderId="0" xfId="3" applyNumberFormat="1" applyFont="1" applyFill="1" applyAlignment="1">
      <alignment vertical="center"/>
    </xf>
    <xf numFmtId="10" fontId="43" fillId="0" borderId="0" xfId="3" applyNumberFormat="1" applyFont="1" applyFill="1" applyAlignment="1">
      <alignment vertical="center"/>
    </xf>
    <xf numFmtId="10" fontId="43" fillId="0" borderId="0" xfId="85" applyNumberFormat="1" applyFont="1" applyAlignment="1">
      <alignment vertical="center"/>
    </xf>
    <xf numFmtId="10" fontId="43" fillId="0" borderId="0" xfId="3" applyNumberFormat="1" applyFont="1" applyAlignment="1">
      <alignment vertical="center"/>
    </xf>
    <xf numFmtId="0" fontId="42" fillId="0" borderId="0" xfId="65" applyFont="1" applyFill="1" applyAlignment="1">
      <alignment vertical="center"/>
    </xf>
    <xf numFmtId="0" fontId="5" fillId="0" borderId="0" xfId="65" applyFont="1"/>
    <xf numFmtId="0" fontId="43" fillId="0" borderId="0" xfId="65" applyFont="1"/>
    <xf numFmtId="0" fontId="43" fillId="0" borderId="3" xfId="65" applyFont="1" applyBorder="1"/>
    <xf numFmtId="0" fontId="43" fillId="0" borderId="4" xfId="65" applyFont="1" applyBorder="1"/>
    <xf numFmtId="0" fontId="43" fillId="0" borderId="5" xfId="65" applyFont="1" applyBorder="1"/>
    <xf numFmtId="0" fontId="43" fillId="0" borderId="0" xfId="65" applyFont="1" applyBorder="1"/>
    <xf numFmtId="0" fontId="44" fillId="0" borderId="6" xfId="65" applyFont="1" applyBorder="1"/>
    <xf numFmtId="0" fontId="43" fillId="0" borderId="19" xfId="65" applyFont="1" applyBorder="1"/>
    <xf numFmtId="0" fontId="43" fillId="0" borderId="6" xfId="65" applyFont="1" applyBorder="1"/>
    <xf numFmtId="0" fontId="43" fillId="0" borderId="9" xfId="65" applyFont="1" applyBorder="1"/>
    <xf numFmtId="0" fontId="43" fillId="0" borderId="10" xfId="65" applyFont="1" applyBorder="1"/>
    <xf numFmtId="0" fontId="43" fillId="0" borderId="11" xfId="65" applyFont="1" applyBorder="1"/>
    <xf numFmtId="0" fontId="31" fillId="0" borderId="22" xfId="65" applyFont="1" applyFill="1" applyBorder="1" applyAlignment="1">
      <alignment vertical="center"/>
    </xf>
    <xf numFmtId="0" fontId="31" fillId="0" borderId="25" xfId="65" applyFont="1" applyFill="1" applyBorder="1" applyAlignment="1">
      <alignment vertical="center"/>
    </xf>
    <xf numFmtId="0" fontId="31" fillId="0" borderId="21" xfId="65" applyFont="1" applyFill="1" applyBorder="1" applyAlignment="1">
      <alignment vertical="center"/>
    </xf>
    <xf numFmtId="0" fontId="32" fillId="0" borderId="22" xfId="65" applyFont="1" applyFill="1" applyBorder="1" applyAlignment="1">
      <alignment vertical="center" wrapText="1"/>
    </xf>
    <xf numFmtId="0" fontId="32" fillId="0" borderId="25" xfId="65" applyFont="1" applyFill="1" applyBorder="1" applyAlignment="1">
      <alignment horizontal="center" vertical="center"/>
    </xf>
    <xf numFmtId="0" fontId="32" fillId="0" borderId="21" xfId="65" applyFont="1" applyFill="1" applyBorder="1" applyAlignment="1">
      <alignment vertical="center" wrapText="1"/>
    </xf>
    <xf numFmtId="0" fontId="32" fillId="21" borderId="18" xfId="46" applyFont="1" applyFill="1" applyBorder="1" applyAlignment="1" applyProtection="1">
      <alignment horizontal="center" vertical="center"/>
      <protection locked="0"/>
    </xf>
    <xf numFmtId="0" fontId="32" fillId="21" borderId="18" xfId="65" applyFont="1" applyFill="1" applyBorder="1" applyAlignment="1">
      <alignment horizontal="center" vertical="center" wrapText="1"/>
    </xf>
    <xf numFmtId="0" fontId="31" fillId="24" borderId="18" xfId="65" applyFont="1" applyFill="1" applyBorder="1" applyAlignment="1">
      <alignment vertical="center"/>
    </xf>
    <xf numFmtId="0" fontId="31" fillId="0" borderId="18" xfId="46" applyNumberFormat="1" applyFont="1" applyFill="1" applyBorder="1" applyAlignment="1" applyProtection="1">
      <alignment horizontal="center" vertical="center" wrapText="1"/>
      <protection locked="0"/>
    </xf>
    <xf numFmtId="2" fontId="31" fillId="0" borderId="18" xfId="65" applyNumberFormat="1" applyFont="1" applyFill="1" applyBorder="1" applyAlignment="1">
      <alignment horizontal="center" vertical="center"/>
    </xf>
    <xf numFmtId="178" fontId="43" fillId="0" borderId="0" xfId="86" applyNumberFormat="1" applyFont="1"/>
    <xf numFmtId="0" fontId="43" fillId="0" borderId="0" xfId="65" applyFont="1" applyFill="1"/>
    <xf numFmtId="2" fontId="43" fillId="0" borderId="0" xfId="65" applyNumberFormat="1" applyFont="1" applyFill="1"/>
    <xf numFmtId="1" fontId="43" fillId="0" borderId="0" xfId="65" applyNumberFormat="1" applyFont="1" applyFill="1"/>
    <xf numFmtId="0" fontId="49" fillId="0" borderId="0" xfId="65" applyFont="1"/>
    <xf numFmtId="2" fontId="5" fillId="0" borderId="0" xfId="65" applyNumberFormat="1" applyFont="1"/>
    <xf numFmtId="0" fontId="5" fillId="0" borderId="2" xfId="65" applyFont="1" applyBorder="1"/>
    <xf numFmtId="164" fontId="5" fillId="0" borderId="3" xfId="65" applyNumberFormat="1" applyFont="1" applyBorder="1"/>
    <xf numFmtId="164" fontId="5" fillId="0" borderId="4" xfId="65" applyNumberFormat="1" applyFont="1" applyBorder="1"/>
    <xf numFmtId="164" fontId="5" fillId="0" borderId="5" xfId="65" applyNumberFormat="1" applyFont="1" applyBorder="1"/>
    <xf numFmtId="2" fontId="5" fillId="0" borderId="7" xfId="65" applyNumberFormat="1" applyFont="1" applyBorder="1"/>
    <xf numFmtId="2" fontId="5" fillId="0" borderId="8" xfId="65" applyNumberFormat="1" applyFont="1" applyBorder="1"/>
    <xf numFmtId="2" fontId="5" fillId="0" borderId="2" xfId="65" applyNumberFormat="1" applyFont="1" applyBorder="1"/>
    <xf numFmtId="0" fontId="50" fillId="0" borderId="0" xfId="2" applyFont="1" applyFill="1" applyProtection="1"/>
    <xf numFmtId="0" fontId="3" fillId="0" borderId="0" xfId="2" applyFill="1" applyAlignment="1" applyProtection="1">
      <alignment vertical="center"/>
    </xf>
    <xf numFmtId="0" fontId="51" fillId="0" borderId="0" xfId="2" applyFont="1" applyFill="1" applyAlignment="1" applyProtection="1">
      <alignment vertical="center"/>
    </xf>
    <xf numFmtId="0" fontId="3" fillId="0" borderId="0" xfId="2" applyFill="1" applyAlignment="1" applyProtection="1">
      <alignment horizontal="right" vertical="center"/>
    </xf>
    <xf numFmtId="164" fontId="3" fillId="0" borderId="0" xfId="2" applyNumberFormat="1" applyFill="1" applyAlignment="1" applyProtection="1">
      <alignment vertical="center"/>
    </xf>
    <xf numFmtId="170" fontId="5" fillId="0" borderId="0" xfId="65" applyNumberFormat="1" applyFont="1"/>
    <xf numFmtId="164" fontId="5" fillId="0" borderId="0" xfId="65" applyNumberFormat="1" applyFont="1"/>
    <xf numFmtId="0" fontId="52" fillId="0" borderId="0" xfId="65" applyFont="1" applyFill="1" applyAlignment="1">
      <alignment vertical="center"/>
    </xf>
    <xf numFmtId="0" fontId="3" fillId="0" borderId="0" xfId="65" applyFont="1" applyAlignment="1">
      <alignment vertical="center"/>
    </xf>
    <xf numFmtId="0" fontId="46" fillId="0" borderId="0" xfId="65" applyFont="1" applyAlignment="1">
      <alignment vertical="center"/>
    </xf>
    <xf numFmtId="0" fontId="53" fillId="0" borderId="3" xfId="65" applyFont="1" applyBorder="1" applyAlignment="1">
      <alignment vertical="center"/>
    </xf>
    <xf numFmtId="0" fontId="46" fillId="0" borderId="4" xfId="65" applyFont="1" applyBorder="1" applyAlignment="1">
      <alignment vertical="center"/>
    </xf>
    <xf numFmtId="0" fontId="46" fillId="0" borderId="5" xfId="65" applyFont="1" applyBorder="1" applyAlignment="1">
      <alignment vertical="center"/>
    </xf>
    <xf numFmtId="0" fontId="45" fillId="21" borderId="18" xfId="65" applyFont="1" applyFill="1" applyBorder="1" applyAlignment="1">
      <alignment horizontal="center" vertical="center" wrapText="1"/>
    </xf>
    <xf numFmtId="0" fontId="46" fillId="0" borderId="0" xfId="65" applyFont="1" applyFill="1" applyAlignment="1">
      <alignment vertical="center"/>
    </xf>
    <xf numFmtId="0" fontId="46" fillId="0" borderId="18" xfId="65" applyFont="1" applyFill="1" applyBorder="1" applyAlignment="1">
      <alignment horizontal="justify" vertical="center" wrapText="1"/>
    </xf>
    <xf numFmtId="177" fontId="46" fillId="0" borderId="18" xfId="65" applyNumberFormat="1" applyFont="1" applyFill="1" applyBorder="1" applyAlignment="1">
      <alignment horizontal="center" vertical="center" wrapText="1"/>
    </xf>
    <xf numFmtId="4" fontId="46" fillId="0" borderId="0" xfId="65" applyNumberFormat="1" applyFont="1" applyFill="1" applyAlignment="1">
      <alignment vertical="center"/>
    </xf>
    <xf numFmtId="177" fontId="46" fillId="0" borderId="0" xfId="65" applyNumberFormat="1" applyFont="1" applyAlignment="1">
      <alignment vertical="center"/>
    </xf>
    <xf numFmtId="3" fontId="46" fillId="0" borderId="18" xfId="65" applyNumberFormat="1" applyFont="1" applyFill="1" applyBorder="1" applyAlignment="1">
      <alignment horizontal="center" vertical="center" wrapText="1"/>
    </xf>
    <xf numFmtId="0" fontId="47" fillId="0" borderId="18" xfId="65" applyFont="1" applyFill="1" applyBorder="1" applyAlignment="1">
      <alignment horizontal="center" vertical="center" wrapText="1"/>
    </xf>
    <xf numFmtId="4" fontId="46" fillId="0" borderId="18" xfId="65" applyNumberFormat="1" applyFont="1" applyFill="1" applyBorder="1" applyAlignment="1">
      <alignment horizontal="center" vertical="center" wrapText="1"/>
    </xf>
    <xf numFmtId="4" fontId="46" fillId="0" borderId="18" xfId="65" applyNumberFormat="1" applyFont="1" applyFill="1" applyBorder="1" applyAlignment="1">
      <alignment vertical="center"/>
    </xf>
    <xf numFmtId="0" fontId="46" fillId="0" borderId="0" xfId="65" applyFont="1" applyFill="1" applyAlignment="1">
      <alignment horizontal="right" vertical="center"/>
    </xf>
    <xf numFmtId="3" fontId="46" fillId="0" borderId="18" xfId="65" applyNumberFormat="1" applyFont="1" applyFill="1" applyBorder="1" applyAlignment="1" applyProtection="1">
      <alignment vertical="center"/>
    </xf>
    <xf numFmtId="0" fontId="46" fillId="0" borderId="3" xfId="65" applyFont="1" applyFill="1" applyBorder="1" applyAlignment="1">
      <alignment vertical="center"/>
    </xf>
    <xf numFmtId="0" fontId="46" fillId="0" borderId="4" xfId="65" applyFont="1" applyFill="1" applyBorder="1" applyAlignment="1">
      <alignment vertical="center"/>
    </xf>
    <xf numFmtId="0" fontId="46" fillId="0" borderId="5" xfId="65" applyFont="1" applyFill="1" applyBorder="1" applyAlignment="1">
      <alignment vertical="center"/>
    </xf>
    <xf numFmtId="0" fontId="46" fillId="0" borderId="3" xfId="65" applyFont="1" applyFill="1" applyBorder="1" applyAlignment="1">
      <alignment horizontal="right" vertical="center"/>
    </xf>
    <xf numFmtId="182" fontId="46" fillId="0" borderId="4" xfId="27" applyNumberFormat="1" applyFont="1" applyFill="1" applyBorder="1" applyAlignment="1">
      <alignment vertical="center"/>
    </xf>
    <xf numFmtId="0" fontId="46" fillId="0" borderId="0" xfId="65" applyFont="1" applyFill="1" applyBorder="1" applyAlignment="1">
      <alignment vertical="center"/>
    </xf>
    <xf numFmtId="0" fontId="46" fillId="0" borderId="19" xfId="65" applyFont="1" applyFill="1" applyBorder="1" applyAlignment="1">
      <alignment vertical="center"/>
    </xf>
    <xf numFmtId="0" fontId="46" fillId="0" borderId="6" xfId="65" applyFont="1" applyFill="1" applyBorder="1" applyAlignment="1">
      <alignment horizontal="right" vertical="center"/>
    </xf>
    <xf numFmtId="177" fontId="46" fillId="2" borderId="18" xfId="65" applyNumberFormat="1" applyFont="1" applyFill="1" applyBorder="1" applyAlignment="1" applyProtection="1">
      <alignment vertical="center"/>
    </xf>
    <xf numFmtId="0" fontId="46" fillId="0" borderId="6" xfId="65" applyFont="1" applyFill="1" applyBorder="1" applyAlignment="1">
      <alignment vertical="center"/>
    </xf>
    <xf numFmtId="0" fontId="46" fillId="0" borderId="0" xfId="65" applyFont="1" applyFill="1" applyBorder="1" applyAlignment="1">
      <alignment horizontal="center" vertical="center"/>
    </xf>
    <xf numFmtId="0" fontId="46" fillId="0" borderId="9" xfId="65" applyFont="1" applyFill="1" applyBorder="1" applyAlignment="1">
      <alignment horizontal="right" vertical="center"/>
    </xf>
    <xf numFmtId="2" fontId="46" fillId="2" borderId="10" xfId="65" applyNumberFormat="1" applyFont="1" applyFill="1" applyBorder="1" applyAlignment="1">
      <alignment horizontal="center" vertical="center"/>
    </xf>
    <xf numFmtId="2" fontId="46" fillId="0" borderId="10" xfId="65" applyNumberFormat="1" applyFont="1" applyFill="1" applyBorder="1" applyAlignment="1">
      <alignment horizontal="center" vertical="center"/>
    </xf>
    <xf numFmtId="0" fontId="46" fillId="0" borderId="10" xfId="65" applyFont="1" applyFill="1" applyBorder="1" applyAlignment="1">
      <alignment vertical="center"/>
    </xf>
    <xf numFmtId="0" fontId="46" fillId="0" borderId="11" xfId="65" applyFont="1" applyFill="1" applyBorder="1" applyAlignment="1">
      <alignment vertical="center"/>
    </xf>
    <xf numFmtId="167" fontId="46" fillId="0" borderId="0" xfId="27" applyFont="1" applyFill="1" applyBorder="1" applyAlignment="1">
      <alignment vertical="center"/>
    </xf>
    <xf numFmtId="0" fontId="45" fillId="0" borderId="0" xfId="65" applyFont="1" applyFill="1" applyBorder="1" applyAlignment="1">
      <alignment vertical="center"/>
    </xf>
    <xf numFmtId="0" fontId="45" fillId="0" borderId="19" xfId="65" applyFont="1" applyFill="1" applyBorder="1" applyAlignment="1">
      <alignment vertical="center"/>
    </xf>
    <xf numFmtId="172" fontId="35" fillId="0" borderId="18" xfId="65" applyNumberFormat="1" applyFont="1" applyFill="1" applyBorder="1" applyAlignment="1">
      <alignment horizontal="center"/>
    </xf>
    <xf numFmtId="172" fontId="35" fillId="0" borderId="26" xfId="65" applyNumberFormat="1" applyFont="1" applyFill="1" applyBorder="1" applyAlignment="1">
      <alignment horizontal="center"/>
    </xf>
    <xf numFmtId="0" fontId="46" fillId="0" borderId="0" xfId="65" applyFont="1" applyFill="1" applyBorder="1" applyAlignment="1">
      <alignment horizontal="right" vertical="center"/>
    </xf>
    <xf numFmtId="0" fontId="46" fillId="0" borderId="19" xfId="65" applyFont="1" applyFill="1" applyBorder="1" applyAlignment="1">
      <alignment horizontal="right" vertical="center"/>
    </xf>
    <xf numFmtId="0" fontId="54" fillId="0" borderId="6" xfId="65" applyFont="1" applyFill="1" applyBorder="1" applyAlignment="1">
      <alignment horizontal="right" vertical="center"/>
    </xf>
    <xf numFmtId="3" fontId="46" fillId="0" borderId="27" xfId="65" applyNumberFormat="1" applyFont="1" applyFill="1" applyBorder="1" applyAlignment="1">
      <alignment horizontal="center" vertical="center"/>
    </xf>
    <xf numFmtId="0" fontId="46" fillId="0" borderId="9" xfId="65" applyFont="1" applyFill="1" applyBorder="1" applyAlignment="1">
      <alignment vertical="center"/>
    </xf>
    <xf numFmtId="177" fontId="46" fillId="0" borderId="18" xfId="65" applyNumberFormat="1" applyFont="1" applyFill="1" applyBorder="1" applyAlignment="1" applyProtection="1">
      <alignment vertical="center"/>
    </xf>
    <xf numFmtId="0" fontId="3" fillId="0" borderId="0" xfId="65" applyFont="1" applyAlignment="1">
      <alignment horizontal="right" vertical="center"/>
    </xf>
    <xf numFmtId="0" fontId="55" fillId="0" borderId="0" xfId="95" applyAlignment="1" applyProtection="1">
      <alignment horizontal="right"/>
    </xf>
    <xf numFmtId="0" fontId="5" fillId="0" borderId="0" xfId="3"/>
    <xf numFmtId="2" fontId="3" fillId="0" borderId="2" xfId="2" applyNumberFormat="1" applyBorder="1"/>
    <xf numFmtId="3" fontId="0" fillId="0" borderId="0" xfId="0" applyNumberFormat="1"/>
    <xf numFmtId="10" fontId="0" fillId="0" borderId="0" xfId="1" applyNumberFormat="1" applyFont="1"/>
    <xf numFmtId="0" fontId="59" fillId="0" borderId="0" xfId="3" applyFont="1" applyFill="1" applyAlignment="1">
      <alignment vertical="center"/>
    </xf>
    <xf numFmtId="17" fontId="43" fillId="0" borderId="0" xfId="3" applyNumberFormat="1" applyFont="1" applyFill="1" applyAlignment="1">
      <alignment vertical="center"/>
    </xf>
    <xf numFmtId="0" fontId="0" fillId="0" borderId="7" xfId="0" applyBorder="1"/>
    <xf numFmtId="174" fontId="32" fillId="0" borderId="28" xfId="51" applyNumberFormat="1" applyFont="1" applyFill="1" applyBorder="1" applyAlignment="1">
      <alignment vertical="center" shrinkToFit="1"/>
    </xf>
    <xf numFmtId="175" fontId="61" fillId="0" borderId="18" xfId="51" applyNumberFormat="1" applyFont="1" applyFill="1" applyBorder="1" applyAlignment="1">
      <alignment horizontal="center" vertical="center"/>
    </xf>
    <xf numFmtId="0" fontId="62" fillId="0" borderId="18" xfId="51" applyFont="1" applyFill="1" applyBorder="1" applyAlignment="1">
      <alignment horizontal="right" vertical="center"/>
    </xf>
    <xf numFmtId="170" fontId="62" fillId="0" borderId="18" xfId="62" applyNumberFormat="1" applyFont="1" applyFill="1" applyBorder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right"/>
    </xf>
    <xf numFmtId="9" fontId="63" fillId="2" borderId="0" xfId="0" applyNumberFormat="1" applyFont="1" applyFill="1"/>
    <xf numFmtId="0" fontId="63" fillId="0" borderId="0" xfId="0" applyFont="1" applyBorder="1"/>
    <xf numFmtId="170" fontId="63" fillId="0" borderId="0" xfId="0" applyNumberFormat="1" applyFont="1"/>
    <xf numFmtId="164" fontId="63" fillId="0" borderId="0" xfId="0" applyNumberFormat="1" applyFont="1"/>
    <xf numFmtId="0" fontId="0" fillId="0" borderId="18" xfId="0" applyBorder="1"/>
    <xf numFmtId="0" fontId="44" fillId="0" borderId="0" xfId="94" applyFont="1" applyBorder="1" applyAlignment="1">
      <alignment vertical="center"/>
    </xf>
    <xf numFmtId="0" fontId="58" fillId="0" borderId="31" xfId="0" applyFont="1" applyBorder="1"/>
    <xf numFmtId="0" fontId="0" fillId="0" borderId="32" xfId="0" applyBorder="1"/>
    <xf numFmtId="0" fontId="58" fillId="0" borderId="33" xfId="0" applyFont="1" applyBorder="1"/>
    <xf numFmtId="0" fontId="0" fillId="0" borderId="26" xfId="0" applyBorder="1"/>
    <xf numFmtId="0" fontId="0" fillId="0" borderId="33" xfId="0" applyBorder="1"/>
    <xf numFmtId="9" fontId="0" fillId="0" borderId="26" xfId="1" applyFont="1" applyBorder="1"/>
    <xf numFmtId="0" fontId="65" fillId="0" borderId="0" xfId="0" applyFont="1"/>
    <xf numFmtId="3" fontId="0" fillId="0" borderId="18" xfId="0" applyNumberFormat="1" applyFill="1" applyBorder="1"/>
    <xf numFmtId="0" fontId="0" fillId="0" borderId="29" xfId="0" applyFill="1" applyBorder="1"/>
    <xf numFmtId="0" fontId="0" fillId="0" borderId="18" xfId="0" applyFill="1" applyBorder="1"/>
    <xf numFmtId="0" fontId="0" fillId="0" borderId="30" xfId="0" applyFill="1" applyBorder="1"/>
    <xf numFmtId="170" fontId="0" fillId="0" borderId="18" xfId="0" applyNumberFormat="1" applyFill="1" applyBorder="1"/>
    <xf numFmtId="0" fontId="0" fillId="0" borderId="20" xfId="0" applyFill="1" applyBorder="1"/>
    <xf numFmtId="0" fontId="0" fillId="0" borderId="10" xfId="0" applyFill="1" applyBorder="1"/>
    <xf numFmtId="3" fontId="0" fillId="0" borderId="4" xfId="0" applyNumberFormat="1" applyFill="1" applyBorder="1"/>
    <xf numFmtId="0" fontId="0" fillId="0" borderId="4" xfId="0" applyFill="1" applyBorder="1"/>
    <xf numFmtId="3" fontId="0" fillId="0" borderId="0" xfId="0" applyNumberFormat="1" applyFill="1" applyBorder="1"/>
    <xf numFmtId="0" fontId="0" fillId="0" borderId="0" xfId="0" applyFill="1" applyBorder="1"/>
    <xf numFmtId="0" fontId="58" fillId="0" borderId="22" xfId="0" applyFont="1" applyFill="1" applyBorder="1"/>
    <xf numFmtId="0" fontId="0" fillId="0" borderId="21" xfId="0" applyFill="1" applyBorder="1"/>
    <xf numFmtId="0" fontId="66" fillId="0" borderId="3" xfId="0" applyFont="1" applyBorder="1"/>
    <xf numFmtId="0" fontId="66" fillId="0" borderId="6" xfId="0" applyFont="1" applyBorder="1"/>
    <xf numFmtId="0" fontId="43" fillId="0" borderId="6" xfId="94" applyFont="1" applyFill="1" applyBorder="1" applyAlignment="1">
      <alignment vertical="center"/>
    </xf>
    <xf numFmtId="0" fontId="43" fillId="0" borderId="9" xfId="94" applyFont="1" applyFill="1" applyBorder="1" applyAlignment="1">
      <alignment vertical="center"/>
    </xf>
    <xf numFmtId="0" fontId="43" fillId="0" borderId="0" xfId="3" applyFont="1" applyFill="1" applyBorder="1" applyAlignment="1">
      <alignment vertical="center"/>
    </xf>
    <xf numFmtId="0" fontId="43" fillId="0" borderId="19" xfId="3" applyFont="1" applyFill="1" applyBorder="1" applyAlignment="1">
      <alignment vertical="center"/>
    </xf>
    <xf numFmtId="0" fontId="43" fillId="0" borderId="10" xfId="3" applyFont="1" applyFill="1" applyBorder="1" applyAlignment="1">
      <alignment vertical="center"/>
    </xf>
    <xf numFmtId="0" fontId="43" fillId="0" borderId="11" xfId="3" applyFont="1" applyFill="1" applyBorder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3" fillId="21" borderId="22" xfId="3" applyFont="1" applyFill="1" applyBorder="1" applyAlignment="1">
      <alignment vertical="center"/>
    </xf>
    <xf numFmtId="0" fontId="43" fillId="21" borderId="25" xfId="3" applyFont="1" applyFill="1" applyBorder="1" applyAlignment="1">
      <alignment vertical="center"/>
    </xf>
    <xf numFmtId="0" fontId="43" fillId="21" borderId="21" xfId="3" applyFont="1" applyFill="1" applyBorder="1" applyAlignment="1">
      <alignment vertical="center"/>
    </xf>
    <xf numFmtId="0" fontId="43" fillId="0" borderId="22" xfId="3" applyFont="1" applyBorder="1" applyAlignment="1">
      <alignment vertical="center"/>
    </xf>
    <xf numFmtId="0" fontId="43" fillId="0" borderId="25" xfId="3" applyFont="1" applyBorder="1" applyAlignment="1">
      <alignment vertical="center"/>
    </xf>
    <xf numFmtId="0" fontId="45" fillId="0" borderId="18" xfId="3" applyFont="1" applyBorder="1" applyAlignment="1">
      <alignment horizontal="right" vertical="center"/>
    </xf>
    <xf numFmtId="180" fontId="46" fillId="0" borderId="0" xfId="85" applyNumberFormat="1" applyFont="1" applyFill="1" applyBorder="1" applyAlignment="1">
      <alignment horizontal="center" vertical="center"/>
    </xf>
    <xf numFmtId="178" fontId="46" fillId="0" borderId="0" xfId="85" applyNumberFormat="1" applyFont="1" applyFill="1" applyBorder="1" applyAlignment="1">
      <alignment horizontal="center" vertical="center"/>
    </xf>
    <xf numFmtId="1" fontId="31" fillId="0" borderId="18" xfId="65" applyNumberFormat="1" applyFont="1" applyFill="1" applyBorder="1" applyAlignment="1">
      <alignment horizontal="center" vertical="center"/>
    </xf>
    <xf numFmtId="181" fontId="31" fillId="0" borderId="18" xfId="65" applyNumberFormat="1" applyFont="1" applyFill="1" applyBorder="1" applyAlignment="1">
      <alignment horizontal="center" vertical="center"/>
    </xf>
    <xf numFmtId="2" fontId="32" fillId="0" borderId="18" xfId="65" applyNumberFormat="1" applyFont="1" applyFill="1" applyBorder="1" applyAlignment="1">
      <alignment horizontal="center" vertical="center"/>
    </xf>
    <xf numFmtId="177" fontId="45" fillId="0" borderId="18" xfId="65" applyNumberFormat="1" applyFont="1" applyFill="1" applyBorder="1" applyAlignment="1">
      <alignment horizontal="center" vertical="center" wrapText="1"/>
    </xf>
    <xf numFmtId="3" fontId="61" fillId="0" borderId="18" xfId="65" applyNumberFormat="1" applyFont="1" applyFill="1" applyBorder="1" applyAlignment="1">
      <alignment horizontal="center" vertical="center"/>
    </xf>
    <xf numFmtId="10" fontId="32" fillId="0" borderId="18" xfId="1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18" xfId="2" applyBorder="1"/>
    <xf numFmtId="0" fontId="2" fillId="0" borderId="18" xfId="0" applyFont="1" applyBorder="1"/>
    <xf numFmtId="3" fontId="3" fillId="0" borderId="18" xfId="2" applyNumberFormat="1" applyBorder="1"/>
    <xf numFmtId="3" fontId="4" fillId="0" borderId="18" xfId="2" applyNumberFormat="1" applyFont="1" applyBorder="1"/>
    <xf numFmtId="0" fontId="43" fillId="0" borderId="18" xfId="3" applyFont="1" applyBorder="1" applyAlignment="1">
      <alignment vertical="center"/>
    </xf>
    <xf numFmtId="3" fontId="40" fillId="0" borderId="18" xfId="2" applyNumberFormat="1" applyFont="1" applyBorder="1"/>
    <xf numFmtId="0" fontId="68" fillId="21" borderId="18" xfId="2" applyFont="1" applyFill="1" applyBorder="1"/>
    <xf numFmtId="0" fontId="68" fillId="21" borderId="18" xfId="2" applyFont="1" applyFill="1" applyBorder="1" applyAlignment="1">
      <alignment wrapText="1"/>
    </xf>
    <xf numFmtId="0" fontId="3" fillId="0" borderId="0" xfId="2" applyAlignment="1">
      <alignment horizontal="center" vertical="center"/>
    </xf>
    <xf numFmtId="173" fontId="6" fillId="0" borderId="2" xfId="3" applyNumberFormat="1" applyFont="1" applyFill="1" applyBorder="1" applyAlignment="1">
      <alignment horizontal="center" vertical="center" wrapText="1"/>
    </xf>
    <xf numFmtId="164" fontId="5" fillId="0" borderId="11" xfId="3" applyNumberFormat="1" applyFill="1" applyBorder="1" applyAlignment="1">
      <alignment horizontal="center" vertical="center"/>
    </xf>
    <xf numFmtId="0" fontId="5" fillId="0" borderId="0" xfId="3" applyFill="1" applyBorder="1"/>
    <xf numFmtId="0" fontId="6" fillId="0" borderId="0" xfId="3" applyFont="1" applyFill="1" applyBorder="1" applyAlignment="1">
      <alignment horizontal="right" vertical="center"/>
    </xf>
    <xf numFmtId="0" fontId="6" fillId="0" borderId="0" xfId="3" applyFont="1" applyFill="1" applyBorder="1" applyAlignment="1">
      <alignment vertical="center" wrapText="1"/>
    </xf>
    <xf numFmtId="0" fontId="3" fillId="0" borderId="0" xfId="2" applyFill="1" applyBorder="1"/>
    <xf numFmtId="0" fontId="5" fillId="0" borderId="22" xfId="3" applyFill="1" applyBorder="1"/>
    <xf numFmtId="0" fontId="5" fillId="0" borderId="21" xfId="3" applyFont="1" applyFill="1" applyBorder="1" applyAlignment="1">
      <alignment horizontal="right" vertical="center"/>
    </xf>
    <xf numFmtId="2" fontId="5" fillId="0" borderId="18" xfId="3" applyNumberFormat="1" applyFill="1" applyBorder="1" applyAlignment="1">
      <alignment horizontal="center" vertical="center" wrapText="1"/>
    </xf>
    <xf numFmtId="2" fontId="5" fillId="0" borderId="18" xfId="3" applyNumberFormat="1" applyFill="1" applyBorder="1" applyAlignment="1">
      <alignment horizontal="center" vertical="center"/>
    </xf>
    <xf numFmtId="2" fontId="5" fillId="0" borderId="22" xfId="3" applyNumberFormat="1" applyFill="1" applyBorder="1" applyAlignment="1">
      <alignment horizontal="center" vertical="center" wrapText="1"/>
    </xf>
    <xf numFmtId="0" fontId="5" fillId="21" borderId="22" xfId="3" applyFill="1" applyBorder="1"/>
    <xf numFmtId="0" fontId="5" fillId="21" borderId="21" xfId="3" applyFill="1" applyBorder="1" applyAlignment="1">
      <alignment wrapText="1"/>
    </xf>
    <xf numFmtId="0" fontId="6" fillId="21" borderId="18" xfId="3" applyFont="1" applyFill="1" applyBorder="1" applyAlignment="1">
      <alignment horizontal="center" vertical="center" wrapText="1"/>
    </xf>
    <xf numFmtId="0" fontId="6" fillId="21" borderId="29" xfId="3" applyFont="1" applyFill="1" applyBorder="1" applyAlignment="1">
      <alignment horizontal="center" vertical="center" wrapText="1"/>
    </xf>
    <xf numFmtId="10" fontId="5" fillId="0" borderId="18" xfId="3" applyNumberFormat="1" applyFill="1" applyBorder="1"/>
    <xf numFmtId="0" fontId="31" fillId="0" borderId="18" xfId="64" applyFont="1" applyFill="1" applyBorder="1" applyAlignment="1">
      <alignment horizontal="center" vertical="center"/>
    </xf>
    <xf numFmtId="4" fontId="5" fillId="0" borderId="0" xfId="3" applyNumberFormat="1" applyBorder="1" applyAlignment="1">
      <alignment horizontal="left" vertical="center"/>
    </xf>
    <xf numFmtId="183" fontId="5" fillId="0" borderId="0" xfId="3" applyNumberFormat="1" applyFill="1" applyBorder="1" applyAlignment="1">
      <alignment horizontal="center" vertical="center"/>
    </xf>
    <xf numFmtId="164" fontId="31" fillId="0" borderId="2" xfId="64" applyNumberFormat="1" applyFont="1" applyFill="1" applyBorder="1" applyAlignment="1">
      <alignment horizontal="center" vertical="center"/>
    </xf>
    <xf numFmtId="0" fontId="31" fillId="0" borderId="0" xfId="64" applyFont="1" applyBorder="1" applyAlignment="1">
      <alignment vertical="center"/>
    </xf>
    <xf numFmtId="0" fontId="31" fillId="0" borderId="0" xfId="64" applyFont="1" applyBorder="1" applyAlignment="1">
      <alignment horizontal="right" vertical="center"/>
    </xf>
    <xf numFmtId="0" fontId="31" fillId="0" borderId="0" xfId="64" applyFont="1" applyFill="1" applyBorder="1" applyAlignment="1">
      <alignment vertical="center"/>
    </xf>
    <xf numFmtId="0" fontId="3" fillId="0" borderId="0" xfId="2" applyAlignment="1">
      <alignment vertical="center"/>
    </xf>
    <xf numFmtId="170" fontId="3" fillId="0" borderId="0" xfId="2" applyNumberFormat="1" applyAlignment="1">
      <alignment vertical="center"/>
    </xf>
    <xf numFmtId="0" fontId="69" fillId="21" borderId="18" xfId="64" applyFont="1" applyFill="1" applyBorder="1" applyAlignment="1">
      <alignment horizontal="center" vertical="center"/>
    </xf>
    <xf numFmtId="0" fontId="68" fillId="21" borderId="18" xfId="2" applyFont="1" applyFill="1" applyBorder="1" applyAlignment="1">
      <alignment vertical="center" wrapText="1"/>
    </xf>
    <xf numFmtId="0" fontId="31" fillId="0" borderId="18" xfId="64" applyFont="1" applyBorder="1" applyAlignment="1">
      <alignment horizontal="right" vertical="center"/>
    </xf>
    <xf numFmtId="3" fontId="3" fillId="0" borderId="18" xfId="2" applyNumberFormat="1" applyBorder="1" applyAlignment="1">
      <alignment vertical="center"/>
    </xf>
    <xf numFmtId="0" fontId="31" fillId="0" borderId="22" xfId="64" applyFont="1" applyBorder="1" applyAlignment="1">
      <alignment vertical="center"/>
    </xf>
    <xf numFmtId="0" fontId="68" fillId="0" borderId="21" xfId="2" applyFont="1" applyBorder="1" applyAlignment="1">
      <alignment vertical="center"/>
    </xf>
    <xf numFmtId="3" fontId="68" fillId="0" borderId="18" xfId="2" applyNumberFormat="1" applyFont="1" applyBorder="1" applyAlignment="1">
      <alignment vertical="center"/>
    </xf>
    <xf numFmtId="0" fontId="30" fillId="0" borderId="18" xfId="64" applyFont="1" applyFill="1" applyBorder="1" applyAlignment="1">
      <alignment vertical="center" wrapText="1"/>
    </xf>
    <xf numFmtId="0" fontId="30" fillId="0" borderId="18" xfId="64" applyFont="1" applyFill="1" applyBorder="1" applyAlignment="1">
      <alignment horizontal="center" vertical="center"/>
    </xf>
    <xf numFmtId="3" fontId="35" fillId="0" borderId="18" xfId="64" applyNumberFormat="1" applyFont="1" applyFill="1" applyBorder="1" applyAlignment="1">
      <alignment vertical="center"/>
    </xf>
    <xf numFmtId="3" fontId="30" fillId="0" borderId="18" xfId="64" applyNumberFormat="1" applyFont="1" applyFill="1" applyBorder="1" applyAlignment="1">
      <alignment vertical="center"/>
    </xf>
    <xf numFmtId="3" fontId="30" fillId="0" borderId="22" xfId="64" applyNumberFormat="1" applyFont="1" applyFill="1" applyBorder="1" applyAlignment="1">
      <alignment vertical="center"/>
    </xf>
    <xf numFmtId="3" fontId="30" fillId="0" borderId="2" xfId="64" applyNumberFormat="1" applyFont="1" applyFill="1" applyBorder="1" applyAlignment="1">
      <alignment vertical="center"/>
    </xf>
    <xf numFmtId="3" fontId="30" fillId="0" borderId="21" xfId="64" applyNumberFormat="1" applyFont="1" applyFill="1" applyBorder="1" applyAlignment="1">
      <alignment vertical="center"/>
    </xf>
    <xf numFmtId="0" fontId="35" fillId="0" borderId="0" xfId="64" applyFont="1" applyFill="1" applyBorder="1" applyAlignment="1">
      <alignment vertical="center"/>
    </xf>
    <xf numFmtId="3" fontId="3" fillId="0" borderId="18" xfId="2" applyNumberFormat="1" applyFill="1" applyBorder="1" applyAlignment="1">
      <alignment vertical="center"/>
    </xf>
    <xf numFmtId="4" fontId="3" fillId="0" borderId="21" xfId="2" applyNumberFormat="1" applyFill="1" applyBorder="1"/>
    <xf numFmtId="4" fontId="3" fillId="0" borderId="2" xfId="2" applyNumberFormat="1" applyFill="1" applyBorder="1"/>
    <xf numFmtId="171" fontId="3" fillId="0" borderId="4" xfId="2" applyNumberFormat="1" applyFill="1" applyBorder="1"/>
    <xf numFmtId="0" fontId="60" fillId="0" borderId="0" xfId="3" applyFont="1" applyFill="1" applyBorder="1" applyAlignment="1">
      <alignment horizontal="center" vertical="center"/>
    </xf>
  </cellXfs>
  <cellStyles count="96">
    <cellStyle name="_ieguld.plāns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prēķināšana 2" xfId="23"/>
    <cellStyle name="Atdalītāji 2" xfId="24"/>
    <cellStyle name="Atdalītāji 3" xfId="25"/>
    <cellStyle name="Atdalītāji 4" xfId="26"/>
    <cellStyle name="Atdalītāji 5" xfId="27"/>
    <cellStyle name="Bad" xfId="28"/>
    <cellStyle name="Check Cell" xfId="29"/>
    <cellStyle name="Comma 2" xfId="30"/>
    <cellStyle name="Comma0" xfId="31"/>
    <cellStyle name="Currency0" xfId="32"/>
    <cellStyle name="Date" xfId="33"/>
    <cellStyle name="Euro" xfId="34"/>
    <cellStyle name="Explanatory Text" xfId="35"/>
    <cellStyle name="Fixed" xfId="36"/>
    <cellStyle name="Good" xfId="37"/>
    <cellStyle name="Heading 1" xfId="38"/>
    <cellStyle name="Heading 2" xfId="39"/>
    <cellStyle name="Heading 3" xfId="40"/>
    <cellStyle name="Heading 4" xfId="41"/>
    <cellStyle name="Hipersaite" xfId="95" builtinId="8"/>
    <cellStyle name="Hipersaite 2" xfId="42"/>
    <cellStyle name="Komats 2" xfId="43"/>
    <cellStyle name="Komats 3" xfId="44"/>
    <cellStyle name="Linked Cell" xfId="45"/>
    <cellStyle name="Normal 18" xfId="46"/>
    <cellStyle name="Normal 2" xfId="47"/>
    <cellStyle name="Normal 2 2" xfId="48"/>
    <cellStyle name="Normal 2 2 2" xfId="49"/>
    <cellStyle name="Normal 2_Copy of NaudasPlusma_Ventspils_09-07-2010" xfId="50"/>
    <cellStyle name="Normal 3" xfId="51"/>
    <cellStyle name="Normal 4" xfId="52"/>
    <cellStyle name="Normal 5" xfId="53"/>
    <cellStyle name="Normal 5 2" xfId="54"/>
    <cellStyle name="Normal 5 2 2" xfId="55"/>
    <cellStyle name="Normal 5 3" xfId="56"/>
    <cellStyle name="Normal 5_Budž izpilde 2009.g._ieņēmumi" xfId="57"/>
    <cellStyle name="Normal 6" xfId="58"/>
    <cellStyle name="Normal 7" xfId="59"/>
    <cellStyle name="Normal 8" xfId="60"/>
    <cellStyle name="Note" xfId="61"/>
    <cellStyle name="Parastais" xfId="0" builtinId="0"/>
    <cellStyle name="Parastais 2" xfId="2"/>
    <cellStyle name="Parastais 2 2" xfId="62"/>
    <cellStyle name="Parastais 3" xfId="3"/>
    <cellStyle name="Parastais 3 2" xfId="63"/>
    <cellStyle name="Parastais 3 3" xfId="94"/>
    <cellStyle name="Parastais 4" xfId="64"/>
    <cellStyle name="Parastais 5" xfId="65"/>
    <cellStyle name="Parastais 5 2" xfId="66"/>
    <cellStyle name="Parastais 6" xfId="67"/>
    <cellStyle name="Parasts 2" xfId="68"/>
    <cellStyle name="Parasts 3" xfId="69"/>
    <cellStyle name="Percent 2" xfId="70"/>
    <cellStyle name="Percent 2 2" xfId="71"/>
    <cellStyle name="Percent 2 3" xfId="72"/>
    <cellStyle name="Percent 3" xfId="73"/>
    <cellStyle name="Percent 3 2" xfId="74"/>
    <cellStyle name="Percent 3 2 2" xfId="75"/>
    <cellStyle name="Percent 4" xfId="76"/>
    <cellStyle name="Percent 4 2" xfId="77"/>
    <cellStyle name="Percent 5" xfId="78"/>
    <cellStyle name="Percent 5 2" xfId="79"/>
    <cellStyle name="Percent 5 2 2" xfId="80"/>
    <cellStyle name="Percent 6" xfId="81"/>
    <cellStyle name="Percent 7" xfId="82"/>
    <cellStyle name="Piezīme 2" xfId="83"/>
    <cellStyle name="Procenti" xfId="1" builtinId="5"/>
    <cellStyle name="Procenti 2" xfId="84"/>
    <cellStyle name="Procenti 3" xfId="85"/>
    <cellStyle name="Procenti 4" xfId="86"/>
    <cellStyle name="Procenti 5" xfId="87"/>
    <cellStyle name="Procenti 6" xfId="88"/>
    <cellStyle name="Procenti 7" xfId="89"/>
    <cellStyle name="Standard_BQ tables EELARVE Ja AKTEERIMISE TABEL xls30.01" xfId="90"/>
    <cellStyle name="Stils 1" xfId="91"/>
    <cellStyle name="Style 1" xfId="92"/>
    <cellStyle name="Обычный_e mail SOC CENTRS IERIKU 2B" xfId="9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gars/Eiroprojekts/Viduskurzeme/FA/Finanses/Tarifu_aprekins/Tarifs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EDZĪVOTĀJI"/>
      <sheetName val="ŪDENS_min"/>
      <sheetName val="ŪDENS_vid_max"/>
      <sheetName val="Salīdzinājums"/>
      <sheetName val="Sheet1"/>
      <sheetName val="TARIFS-ultra_filtr_min"/>
      <sheetName val="TARIFS-ultra_filtr_vid_max"/>
      <sheetName val="KREDĪTS"/>
      <sheetName val="INVESTĪCIJ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dizains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web/products-datasets/-/namq_10_pc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7"/>
  <sheetViews>
    <sheetView tabSelected="1" view="pageBreakPreview" zoomScale="115" zoomScaleNormal="85" zoomScaleSheetLayoutView="115" workbookViewId="0">
      <selection activeCell="F12" sqref="F12"/>
    </sheetView>
  </sheetViews>
  <sheetFormatPr defaultRowHeight="15.75"/>
  <cols>
    <col min="2" max="2" width="17.25" customWidth="1"/>
    <col min="3" max="3" width="12.25" customWidth="1"/>
    <col min="5" max="5" width="4.625" customWidth="1"/>
    <col min="6" max="6" width="7.25" customWidth="1"/>
    <col min="7" max="8" width="9.625" customWidth="1"/>
    <col min="9" max="9" width="13.125" customWidth="1"/>
  </cols>
  <sheetData>
    <row r="1" spans="2:12">
      <c r="B1" s="249" t="s">
        <v>114</v>
      </c>
    </row>
    <row r="3" spans="2:12">
      <c r="B3" s="256" t="s">
        <v>110</v>
      </c>
      <c r="D3" s="8"/>
      <c r="J3" s="242"/>
      <c r="K3" s="243" t="s">
        <v>8</v>
      </c>
      <c r="L3" s="244">
        <v>0.15</v>
      </c>
    </row>
    <row r="4" spans="2:12" ht="16.5" thickBot="1">
      <c r="B4" s="8"/>
      <c r="J4" s="242"/>
      <c r="K4" s="243"/>
      <c r="L4" s="244"/>
    </row>
    <row r="5" spans="2:12">
      <c r="B5" s="270" t="s">
        <v>3</v>
      </c>
      <c r="C5" s="6"/>
      <c r="D5" s="6"/>
      <c r="E5" s="6"/>
      <c r="F5" s="6"/>
      <c r="G5" s="250" t="s">
        <v>108</v>
      </c>
      <c r="H5" s="251"/>
      <c r="I5" s="7"/>
      <c r="J5" s="245"/>
      <c r="K5" s="242" t="s">
        <v>6</v>
      </c>
      <c r="L5" s="242" t="s">
        <v>0</v>
      </c>
    </row>
    <row r="6" spans="2:12">
      <c r="B6" s="252" t="s">
        <v>1</v>
      </c>
      <c r="C6" s="248" t="s">
        <v>12</v>
      </c>
      <c r="D6" s="257">
        <v>1365</v>
      </c>
      <c r="E6" s="258"/>
      <c r="F6" s="259"/>
      <c r="G6" s="259" t="s">
        <v>106</v>
      </c>
      <c r="H6" s="259" t="s">
        <v>107</v>
      </c>
      <c r="I6" s="253" t="s">
        <v>8</v>
      </c>
      <c r="J6" s="245"/>
      <c r="K6" s="242" t="s">
        <v>2</v>
      </c>
      <c r="L6" s="242" t="s">
        <v>7</v>
      </c>
    </row>
    <row r="7" spans="2:12" ht="18.75">
      <c r="B7" s="254"/>
      <c r="C7" s="248" t="s">
        <v>111</v>
      </c>
      <c r="D7" s="257">
        <v>3832</v>
      </c>
      <c r="E7" s="260"/>
      <c r="F7" s="278" t="s">
        <v>116</v>
      </c>
      <c r="G7" s="261">
        <v>0.85995299999999997</v>
      </c>
      <c r="H7" s="261">
        <v>0.53813200000000005</v>
      </c>
      <c r="I7" s="255">
        <f>1-H7/G7</f>
        <v>0.37423091727106006</v>
      </c>
      <c r="J7" s="245"/>
      <c r="K7" s="246">
        <f>+G7/$D$6</f>
        <v>6.3000219780219775E-4</v>
      </c>
      <c r="L7" s="247">
        <f>+D7*K7*L3</f>
        <v>0.3621252632967033</v>
      </c>
    </row>
    <row r="8" spans="2:12" ht="18.75">
      <c r="B8" s="254"/>
      <c r="C8" s="248"/>
      <c r="D8" s="259"/>
      <c r="E8" s="260"/>
      <c r="F8" s="278" t="s">
        <v>117</v>
      </c>
      <c r="G8" s="261">
        <v>7.856052</v>
      </c>
      <c r="H8" s="261">
        <v>3.8288470000000001</v>
      </c>
      <c r="I8" s="255">
        <f>1-H8/G8</f>
        <v>0.51262453456265311</v>
      </c>
      <c r="J8" s="245"/>
      <c r="K8" s="246">
        <f>+G8/$D$6</f>
        <v>5.7553494505494509E-3</v>
      </c>
      <c r="L8" s="247">
        <f>+K8*D7*L3</f>
        <v>3.308174864175824</v>
      </c>
    </row>
    <row r="9" spans="2:12" ht="18">
      <c r="B9" s="252" t="s">
        <v>112</v>
      </c>
      <c r="C9" s="248" t="s">
        <v>113</v>
      </c>
      <c r="D9" s="257">
        <v>94766</v>
      </c>
      <c r="E9" s="262"/>
      <c r="F9" s="278"/>
      <c r="G9" s="259"/>
      <c r="H9" s="259"/>
      <c r="I9" s="253"/>
      <c r="J9" s="245"/>
      <c r="K9" s="242"/>
      <c r="L9" s="242"/>
    </row>
    <row r="10" spans="2:12" ht="16.5" thickBot="1">
      <c r="B10" s="10"/>
      <c r="C10" s="11"/>
      <c r="D10" s="263"/>
      <c r="E10" s="263"/>
      <c r="F10" s="279"/>
      <c r="G10" s="263"/>
      <c r="H10" s="263"/>
      <c r="I10" s="12"/>
      <c r="J10" s="245"/>
      <c r="K10" s="242"/>
      <c r="L10" s="242"/>
    </row>
    <row r="11" spans="2:12">
      <c r="B11" s="13"/>
      <c r="C11" s="6"/>
      <c r="D11" s="264"/>
      <c r="E11" s="265"/>
      <c r="F11" s="280"/>
      <c r="G11" s="265"/>
      <c r="H11" s="265"/>
      <c r="I11" s="7"/>
      <c r="J11" s="245"/>
      <c r="K11" s="242"/>
      <c r="L11" s="242"/>
    </row>
    <row r="12" spans="2:12">
      <c r="B12" s="271" t="s">
        <v>4</v>
      </c>
      <c r="C12" s="8"/>
      <c r="D12" s="266"/>
      <c r="E12" s="267"/>
      <c r="F12" s="281"/>
      <c r="G12" s="268" t="s">
        <v>108</v>
      </c>
      <c r="H12" s="269"/>
      <c r="I12" s="9"/>
      <c r="J12" s="245"/>
      <c r="K12" s="242" t="s">
        <v>6</v>
      </c>
      <c r="L12" s="242" t="s">
        <v>0</v>
      </c>
    </row>
    <row r="13" spans="2:12">
      <c r="B13" s="252" t="s">
        <v>1</v>
      </c>
      <c r="C13" s="248" t="s">
        <v>12</v>
      </c>
      <c r="D13" s="257">
        <v>5689</v>
      </c>
      <c r="E13" s="258"/>
      <c r="F13" s="278"/>
      <c r="G13" s="259" t="s">
        <v>106</v>
      </c>
      <c r="H13" s="259" t="s">
        <v>107</v>
      </c>
      <c r="I13" s="253" t="s">
        <v>8</v>
      </c>
      <c r="J13" s="245"/>
      <c r="K13" s="242" t="s">
        <v>2</v>
      </c>
      <c r="L13" s="242" t="s">
        <v>7</v>
      </c>
    </row>
    <row r="14" spans="2:12" ht="18.75">
      <c r="B14" s="254"/>
      <c r="C14" s="248" t="s">
        <v>111</v>
      </c>
      <c r="D14" s="257">
        <v>9950</v>
      </c>
      <c r="E14" s="260"/>
      <c r="F14" s="278" t="s">
        <v>116</v>
      </c>
      <c r="G14" s="261">
        <v>4.4317000000000002</v>
      </c>
      <c r="H14" s="261">
        <v>3.7360000000000002</v>
      </c>
      <c r="I14" s="255">
        <f>1-H14/G14</f>
        <v>0.15698264774240134</v>
      </c>
      <c r="J14" s="245"/>
      <c r="K14" s="246">
        <f>+G14/$D$13</f>
        <v>7.7899455088767801E-4</v>
      </c>
      <c r="L14" s="247">
        <f>+D14*K14*L3</f>
        <v>1.1626493671998592</v>
      </c>
    </row>
    <row r="15" spans="2:12" ht="18.75">
      <c r="B15" s="254"/>
      <c r="C15" s="248"/>
      <c r="D15" s="259"/>
      <c r="E15" s="260"/>
      <c r="F15" s="278" t="s">
        <v>117</v>
      </c>
      <c r="G15" s="261">
        <v>18.440300000000001</v>
      </c>
      <c r="H15" s="261">
        <v>2.048</v>
      </c>
      <c r="I15" s="255">
        <f>1-H15/G15</f>
        <v>0.88893890012635368</v>
      </c>
      <c r="J15" s="245"/>
      <c r="K15" s="246">
        <f>+G15/$D$13</f>
        <v>3.2413956758657061E-3</v>
      </c>
      <c r="L15" s="247">
        <f>+K15*D14*L3</f>
        <v>4.8377830462295659</v>
      </c>
    </row>
    <row r="16" spans="2:12" ht="18">
      <c r="B16" s="252" t="s">
        <v>112</v>
      </c>
      <c r="C16" s="248" t="s">
        <v>113</v>
      </c>
      <c r="D16" s="257">
        <v>259010</v>
      </c>
      <c r="E16" s="262"/>
      <c r="F16" s="259"/>
      <c r="G16" s="259"/>
      <c r="H16" s="259"/>
      <c r="I16" s="253"/>
      <c r="J16" s="245"/>
      <c r="K16" s="242"/>
      <c r="L16" s="242"/>
    </row>
    <row r="17" spans="2:10" ht="16.5" thickBot="1">
      <c r="B17" s="10"/>
      <c r="C17" s="11"/>
      <c r="D17" s="11"/>
      <c r="E17" s="11"/>
      <c r="F17" s="11"/>
      <c r="G17" s="11"/>
      <c r="H17" s="11"/>
      <c r="I17" s="12"/>
      <c r="J17" s="8"/>
    </row>
  </sheetData>
  <pageMargins left="0.7" right="0.7" top="0.75" bottom="0.75" header="0.3" footer="0.3"/>
  <pageSetup paperSize="9" orientation="landscape" r:id="rId1"/>
  <headerFoot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0"/>
  <sheetViews>
    <sheetView view="pageBreakPreview" zoomScale="115" zoomScaleNormal="115" zoomScaleSheetLayoutView="115" workbookViewId="0">
      <selection activeCell="D17" sqref="D17"/>
    </sheetView>
  </sheetViews>
  <sheetFormatPr defaultRowHeight="15.75"/>
  <cols>
    <col min="1" max="1" width="20.75" style="102" customWidth="1"/>
    <col min="2" max="2" width="9" style="102"/>
    <col min="3" max="3" width="13.5" style="102" customWidth="1"/>
    <col min="4" max="4" width="12.75" style="102" customWidth="1"/>
    <col min="5" max="5" width="12.125" style="102" customWidth="1"/>
    <col min="6" max="6" width="13.25" style="102" customWidth="1"/>
    <col min="7" max="7" width="11.875" style="102" customWidth="1"/>
    <col min="8" max="8" width="10.75" style="102" customWidth="1"/>
    <col min="9" max="9" width="9.375" style="102" customWidth="1"/>
    <col min="10" max="10" width="10.125" style="102" customWidth="1"/>
    <col min="11" max="11" width="8.625" style="102" bestFit="1" customWidth="1"/>
    <col min="12" max="256" width="9" style="102"/>
    <col min="257" max="257" width="15.25" style="102" customWidth="1"/>
    <col min="258" max="258" width="9" style="102"/>
    <col min="259" max="259" width="40.25" style="102" customWidth="1"/>
    <col min="260" max="260" width="12.75" style="102" customWidth="1"/>
    <col min="261" max="261" width="12.125" style="102" customWidth="1"/>
    <col min="262" max="262" width="12.625" style="102" customWidth="1"/>
    <col min="263" max="263" width="11.875" style="102" customWidth="1"/>
    <col min="264" max="264" width="10.75" style="102" customWidth="1"/>
    <col min="265" max="265" width="9.375" style="102" customWidth="1"/>
    <col min="266" max="266" width="10.125" style="102" customWidth="1"/>
    <col min="267" max="267" width="8.625" style="102" bestFit="1" customWidth="1"/>
    <col min="268" max="512" width="9" style="102"/>
    <col min="513" max="513" width="15.25" style="102" customWidth="1"/>
    <col min="514" max="514" width="9" style="102"/>
    <col min="515" max="515" width="40.25" style="102" customWidth="1"/>
    <col min="516" max="516" width="12.75" style="102" customWidth="1"/>
    <col min="517" max="517" width="12.125" style="102" customWidth="1"/>
    <col min="518" max="518" width="12.625" style="102" customWidth="1"/>
    <col min="519" max="519" width="11.875" style="102" customWidth="1"/>
    <col min="520" max="520" width="10.75" style="102" customWidth="1"/>
    <col min="521" max="521" width="9.375" style="102" customWidth="1"/>
    <col min="522" max="522" width="10.125" style="102" customWidth="1"/>
    <col min="523" max="523" width="8.625" style="102" bestFit="1" customWidth="1"/>
    <col min="524" max="768" width="9" style="102"/>
    <col min="769" max="769" width="15.25" style="102" customWidth="1"/>
    <col min="770" max="770" width="9" style="102"/>
    <col min="771" max="771" width="40.25" style="102" customWidth="1"/>
    <col min="772" max="772" width="12.75" style="102" customWidth="1"/>
    <col min="773" max="773" width="12.125" style="102" customWidth="1"/>
    <col min="774" max="774" width="12.625" style="102" customWidth="1"/>
    <col min="775" max="775" width="11.875" style="102" customWidth="1"/>
    <col min="776" max="776" width="10.75" style="102" customWidth="1"/>
    <col min="777" max="777" width="9.375" style="102" customWidth="1"/>
    <col min="778" max="778" width="10.125" style="102" customWidth="1"/>
    <col min="779" max="779" width="8.625" style="102" bestFit="1" customWidth="1"/>
    <col min="780" max="1024" width="9" style="102"/>
    <col min="1025" max="1025" width="15.25" style="102" customWidth="1"/>
    <col min="1026" max="1026" width="9" style="102"/>
    <col min="1027" max="1027" width="40.25" style="102" customWidth="1"/>
    <col min="1028" max="1028" width="12.75" style="102" customWidth="1"/>
    <col min="1029" max="1029" width="12.125" style="102" customWidth="1"/>
    <col min="1030" max="1030" width="12.625" style="102" customWidth="1"/>
    <col min="1031" max="1031" width="11.875" style="102" customWidth="1"/>
    <col min="1032" max="1032" width="10.75" style="102" customWidth="1"/>
    <col min="1033" max="1033" width="9.375" style="102" customWidth="1"/>
    <col min="1034" max="1034" width="10.125" style="102" customWidth="1"/>
    <col min="1035" max="1035" width="8.625" style="102" bestFit="1" customWidth="1"/>
    <col min="1036" max="1280" width="9" style="102"/>
    <col min="1281" max="1281" width="15.25" style="102" customWidth="1"/>
    <col min="1282" max="1282" width="9" style="102"/>
    <col min="1283" max="1283" width="40.25" style="102" customWidth="1"/>
    <col min="1284" max="1284" width="12.75" style="102" customWidth="1"/>
    <col min="1285" max="1285" width="12.125" style="102" customWidth="1"/>
    <col min="1286" max="1286" width="12.625" style="102" customWidth="1"/>
    <col min="1287" max="1287" width="11.875" style="102" customWidth="1"/>
    <col min="1288" max="1288" width="10.75" style="102" customWidth="1"/>
    <col min="1289" max="1289" width="9.375" style="102" customWidth="1"/>
    <col min="1290" max="1290" width="10.125" style="102" customWidth="1"/>
    <col min="1291" max="1291" width="8.625" style="102" bestFit="1" customWidth="1"/>
    <col min="1292" max="1536" width="9" style="102"/>
    <col min="1537" max="1537" width="15.25" style="102" customWidth="1"/>
    <col min="1538" max="1538" width="9" style="102"/>
    <col min="1539" max="1539" width="40.25" style="102" customWidth="1"/>
    <col min="1540" max="1540" width="12.75" style="102" customWidth="1"/>
    <col min="1541" max="1541" width="12.125" style="102" customWidth="1"/>
    <col min="1542" max="1542" width="12.625" style="102" customWidth="1"/>
    <col min="1543" max="1543" width="11.875" style="102" customWidth="1"/>
    <col min="1544" max="1544" width="10.75" style="102" customWidth="1"/>
    <col min="1545" max="1545" width="9.375" style="102" customWidth="1"/>
    <col min="1546" max="1546" width="10.125" style="102" customWidth="1"/>
    <col min="1547" max="1547" width="8.625" style="102" bestFit="1" customWidth="1"/>
    <col min="1548" max="1792" width="9" style="102"/>
    <col min="1793" max="1793" width="15.25" style="102" customWidth="1"/>
    <col min="1794" max="1794" width="9" style="102"/>
    <col min="1795" max="1795" width="40.25" style="102" customWidth="1"/>
    <col min="1796" max="1796" width="12.75" style="102" customWidth="1"/>
    <col min="1797" max="1797" width="12.125" style="102" customWidth="1"/>
    <col min="1798" max="1798" width="12.625" style="102" customWidth="1"/>
    <col min="1799" max="1799" width="11.875" style="102" customWidth="1"/>
    <col min="1800" max="1800" width="10.75" style="102" customWidth="1"/>
    <col min="1801" max="1801" width="9.375" style="102" customWidth="1"/>
    <col min="1802" max="1802" width="10.125" style="102" customWidth="1"/>
    <col min="1803" max="1803" width="8.625" style="102" bestFit="1" customWidth="1"/>
    <col min="1804" max="2048" width="9" style="102"/>
    <col min="2049" max="2049" width="15.25" style="102" customWidth="1"/>
    <col min="2050" max="2050" width="9" style="102"/>
    <col min="2051" max="2051" width="40.25" style="102" customWidth="1"/>
    <col min="2052" max="2052" width="12.75" style="102" customWidth="1"/>
    <col min="2053" max="2053" width="12.125" style="102" customWidth="1"/>
    <col min="2054" max="2054" width="12.625" style="102" customWidth="1"/>
    <col min="2055" max="2055" width="11.875" style="102" customWidth="1"/>
    <col min="2056" max="2056" width="10.75" style="102" customWidth="1"/>
    <col min="2057" max="2057" width="9.375" style="102" customWidth="1"/>
    <col min="2058" max="2058" width="10.125" style="102" customWidth="1"/>
    <col min="2059" max="2059" width="8.625" style="102" bestFit="1" customWidth="1"/>
    <col min="2060" max="2304" width="9" style="102"/>
    <col min="2305" max="2305" width="15.25" style="102" customWidth="1"/>
    <col min="2306" max="2306" width="9" style="102"/>
    <col min="2307" max="2307" width="40.25" style="102" customWidth="1"/>
    <col min="2308" max="2308" width="12.75" style="102" customWidth="1"/>
    <col min="2309" max="2309" width="12.125" style="102" customWidth="1"/>
    <col min="2310" max="2310" width="12.625" style="102" customWidth="1"/>
    <col min="2311" max="2311" width="11.875" style="102" customWidth="1"/>
    <col min="2312" max="2312" width="10.75" style="102" customWidth="1"/>
    <col min="2313" max="2313" width="9.375" style="102" customWidth="1"/>
    <col min="2314" max="2314" width="10.125" style="102" customWidth="1"/>
    <col min="2315" max="2315" width="8.625" style="102" bestFit="1" customWidth="1"/>
    <col min="2316" max="2560" width="9" style="102"/>
    <col min="2561" max="2561" width="15.25" style="102" customWidth="1"/>
    <col min="2562" max="2562" width="9" style="102"/>
    <col min="2563" max="2563" width="40.25" style="102" customWidth="1"/>
    <col min="2564" max="2564" width="12.75" style="102" customWidth="1"/>
    <col min="2565" max="2565" width="12.125" style="102" customWidth="1"/>
    <col min="2566" max="2566" width="12.625" style="102" customWidth="1"/>
    <col min="2567" max="2567" width="11.875" style="102" customWidth="1"/>
    <col min="2568" max="2568" width="10.75" style="102" customWidth="1"/>
    <col min="2569" max="2569" width="9.375" style="102" customWidth="1"/>
    <col min="2570" max="2570" width="10.125" style="102" customWidth="1"/>
    <col min="2571" max="2571" width="8.625" style="102" bestFit="1" customWidth="1"/>
    <col min="2572" max="2816" width="9" style="102"/>
    <col min="2817" max="2817" width="15.25" style="102" customWidth="1"/>
    <col min="2818" max="2818" width="9" style="102"/>
    <col min="2819" max="2819" width="40.25" style="102" customWidth="1"/>
    <col min="2820" max="2820" width="12.75" style="102" customWidth="1"/>
    <col min="2821" max="2821" width="12.125" style="102" customWidth="1"/>
    <col min="2822" max="2822" width="12.625" style="102" customWidth="1"/>
    <col min="2823" max="2823" width="11.875" style="102" customWidth="1"/>
    <col min="2824" max="2824" width="10.75" style="102" customWidth="1"/>
    <col min="2825" max="2825" width="9.375" style="102" customWidth="1"/>
    <col min="2826" max="2826" width="10.125" style="102" customWidth="1"/>
    <col min="2827" max="2827" width="8.625" style="102" bestFit="1" customWidth="1"/>
    <col min="2828" max="3072" width="9" style="102"/>
    <col min="3073" max="3073" width="15.25" style="102" customWidth="1"/>
    <col min="3074" max="3074" width="9" style="102"/>
    <col min="3075" max="3075" width="40.25" style="102" customWidth="1"/>
    <col min="3076" max="3076" width="12.75" style="102" customWidth="1"/>
    <col min="3077" max="3077" width="12.125" style="102" customWidth="1"/>
    <col min="3078" max="3078" width="12.625" style="102" customWidth="1"/>
    <col min="3079" max="3079" width="11.875" style="102" customWidth="1"/>
    <col min="3080" max="3080" width="10.75" style="102" customWidth="1"/>
    <col min="3081" max="3081" width="9.375" style="102" customWidth="1"/>
    <col min="3082" max="3082" width="10.125" style="102" customWidth="1"/>
    <col min="3083" max="3083" width="8.625" style="102" bestFit="1" customWidth="1"/>
    <col min="3084" max="3328" width="9" style="102"/>
    <col min="3329" max="3329" width="15.25" style="102" customWidth="1"/>
    <col min="3330" max="3330" width="9" style="102"/>
    <col min="3331" max="3331" width="40.25" style="102" customWidth="1"/>
    <col min="3332" max="3332" width="12.75" style="102" customWidth="1"/>
    <col min="3333" max="3333" width="12.125" style="102" customWidth="1"/>
    <col min="3334" max="3334" width="12.625" style="102" customWidth="1"/>
    <col min="3335" max="3335" width="11.875" style="102" customWidth="1"/>
    <col min="3336" max="3336" width="10.75" style="102" customWidth="1"/>
    <col min="3337" max="3337" width="9.375" style="102" customWidth="1"/>
    <col min="3338" max="3338" width="10.125" style="102" customWidth="1"/>
    <col min="3339" max="3339" width="8.625" style="102" bestFit="1" customWidth="1"/>
    <col min="3340" max="3584" width="9" style="102"/>
    <col min="3585" max="3585" width="15.25" style="102" customWidth="1"/>
    <col min="3586" max="3586" width="9" style="102"/>
    <col min="3587" max="3587" width="40.25" style="102" customWidth="1"/>
    <col min="3588" max="3588" width="12.75" style="102" customWidth="1"/>
    <col min="3589" max="3589" width="12.125" style="102" customWidth="1"/>
    <col min="3590" max="3590" width="12.625" style="102" customWidth="1"/>
    <col min="3591" max="3591" width="11.875" style="102" customWidth="1"/>
    <col min="3592" max="3592" width="10.75" style="102" customWidth="1"/>
    <col min="3593" max="3593" width="9.375" style="102" customWidth="1"/>
    <col min="3594" max="3594" width="10.125" style="102" customWidth="1"/>
    <col min="3595" max="3595" width="8.625" style="102" bestFit="1" customWidth="1"/>
    <col min="3596" max="3840" width="9" style="102"/>
    <col min="3841" max="3841" width="15.25" style="102" customWidth="1"/>
    <col min="3842" max="3842" width="9" style="102"/>
    <col min="3843" max="3843" width="40.25" style="102" customWidth="1"/>
    <col min="3844" max="3844" width="12.75" style="102" customWidth="1"/>
    <col min="3845" max="3845" width="12.125" style="102" customWidth="1"/>
    <col min="3846" max="3846" width="12.625" style="102" customWidth="1"/>
    <col min="3847" max="3847" width="11.875" style="102" customWidth="1"/>
    <col min="3848" max="3848" width="10.75" style="102" customWidth="1"/>
    <col min="3849" max="3849" width="9.375" style="102" customWidth="1"/>
    <col min="3850" max="3850" width="10.125" style="102" customWidth="1"/>
    <col min="3851" max="3851" width="8.625" style="102" bestFit="1" customWidth="1"/>
    <col min="3852" max="4096" width="9" style="102"/>
    <col min="4097" max="4097" width="15.25" style="102" customWidth="1"/>
    <col min="4098" max="4098" width="9" style="102"/>
    <col min="4099" max="4099" width="40.25" style="102" customWidth="1"/>
    <col min="4100" max="4100" width="12.75" style="102" customWidth="1"/>
    <col min="4101" max="4101" width="12.125" style="102" customWidth="1"/>
    <col min="4102" max="4102" width="12.625" style="102" customWidth="1"/>
    <col min="4103" max="4103" width="11.875" style="102" customWidth="1"/>
    <col min="4104" max="4104" width="10.75" style="102" customWidth="1"/>
    <col min="4105" max="4105" width="9.375" style="102" customWidth="1"/>
    <col min="4106" max="4106" width="10.125" style="102" customWidth="1"/>
    <col min="4107" max="4107" width="8.625" style="102" bestFit="1" customWidth="1"/>
    <col min="4108" max="4352" width="9" style="102"/>
    <col min="4353" max="4353" width="15.25" style="102" customWidth="1"/>
    <col min="4354" max="4354" width="9" style="102"/>
    <col min="4355" max="4355" width="40.25" style="102" customWidth="1"/>
    <col min="4356" max="4356" width="12.75" style="102" customWidth="1"/>
    <col min="4357" max="4357" width="12.125" style="102" customWidth="1"/>
    <col min="4358" max="4358" width="12.625" style="102" customWidth="1"/>
    <col min="4359" max="4359" width="11.875" style="102" customWidth="1"/>
    <col min="4360" max="4360" width="10.75" style="102" customWidth="1"/>
    <col min="4361" max="4361" width="9.375" style="102" customWidth="1"/>
    <col min="4362" max="4362" width="10.125" style="102" customWidth="1"/>
    <col min="4363" max="4363" width="8.625" style="102" bestFit="1" customWidth="1"/>
    <col min="4364" max="4608" width="9" style="102"/>
    <col min="4609" max="4609" width="15.25" style="102" customWidth="1"/>
    <col min="4610" max="4610" width="9" style="102"/>
    <col min="4611" max="4611" width="40.25" style="102" customWidth="1"/>
    <col min="4612" max="4612" width="12.75" style="102" customWidth="1"/>
    <col min="4613" max="4613" width="12.125" style="102" customWidth="1"/>
    <col min="4614" max="4614" width="12.625" style="102" customWidth="1"/>
    <col min="4615" max="4615" width="11.875" style="102" customWidth="1"/>
    <col min="4616" max="4616" width="10.75" style="102" customWidth="1"/>
    <col min="4617" max="4617" width="9.375" style="102" customWidth="1"/>
    <col min="4618" max="4618" width="10.125" style="102" customWidth="1"/>
    <col min="4619" max="4619" width="8.625" style="102" bestFit="1" customWidth="1"/>
    <col min="4620" max="4864" width="9" style="102"/>
    <col min="4865" max="4865" width="15.25" style="102" customWidth="1"/>
    <col min="4866" max="4866" width="9" style="102"/>
    <col min="4867" max="4867" width="40.25" style="102" customWidth="1"/>
    <col min="4868" max="4868" width="12.75" style="102" customWidth="1"/>
    <col min="4869" max="4869" width="12.125" style="102" customWidth="1"/>
    <col min="4870" max="4870" width="12.625" style="102" customWidth="1"/>
    <col min="4871" max="4871" width="11.875" style="102" customWidth="1"/>
    <col min="4872" max="4872" width="10.75" style="102" customWidth="1"/>
    <col min="4873" max="4873" width="9.375" style="102" customWidth="1"/>
    <col min="4874" max="4874" width="10.125" style="102" customWidth="1"/>
    <col min="4875" max="4875" width="8.625" style="102" bestFit="1" customWidth="1"/>
    <col min="4876" max="5120" width="9" style="102"/>
    <col min="5121" max="5121" width="15.25" style="102" customWidth="1"/>
    <col min="5122" max="5122" width="9" style="102"/>
    <col min="5123" max="5123" width="40.25" style="102" customWidth="1"/>
    <col min="5124" max="5124" width="12.75" style="102" customWidth="1"/>
    <col min="5125" max="5125" width="12.125" style="102" customWidth="1"/>
    <col min="5126" max="5126" width="12.625" style="102" customWidth="1"/>
    <col min="5127" max="5127" width="11.875" style="102" customWidth="1"/>
    <col min="5128" max="5128" width="10.75" style="102" customWidth="1"/>
    <col min="5129" max="5129" width="9.375" style="102" customWidth="1"/>
    <col min="5130" max="5130" width="10.125" style="102" customWidth="1"/>
    <col min="5131" max="5131" width="8.625" style="102" bestFit="1" customWidth="1"/>
    <col min="5132" max="5376" width="9" style="102"/>
    <col min="5377" max="5377" width="15.25" style="102" customWidth="1"/>
    <col min="5378" max="5378" width="9" style="102"/>
    <col min="5379" max="5379" width="40.25" style="102" customWidth="1"/>
    <col min="5380" max="5380" width="12.75" style="102" customWidth="1"/>
    <col min="5381" max="5381" width="12.125" style="102" customWidth="1"/>
    <col min="5382" max="5382" width="12.625" style="102" customWidth="1"/>
    <col min="5383" max="5383" width="11.875" style="102" customWidth="1"/>
    <col min="5384" max="5384" width="10.75" style="102" customWidth="1"/>
    <col min="5385" max="5385" width="9.375" style="102" customWidth="1"/>
    <col min="5386" max="5386" width="10.125" style="102" customWidth="1"/>
    <col min="5387" max="5387" width="8.625" style="102" bestFit="1" customWidth="1"/>
    <col min="5388" max="5632" width="9" style="102"/>
    <col min="5633" max="5633" width="15.25" style="102" customWidth="1"/>
    <col min="5634" max="5634" width="9" style="102"/>
    <col min="5635" max="5635" width="40.25" style="102" customWidth="1"/>
    <col min="5636" max="5636" width="12.75" style="102" customWidth="1"/>
    <col min="5637" max="5637" width="12.125" style="102" customWidth="1"/>
    <col min="5638" max="5638" width="12.625" style="102" customWidth="1"/>
    <col min="5639" max="5639" width="11.875" style="102" customWidth="1"/>
    <col min="5640" max="5640" width="10.75" style="102" customWidth="1"/>
    <col min="5641" max="5641" width="9.375" style="102" customWidth="1"/>
    <col min="5642" max="5642" width="10.125" style="102" customWidth="1"/>
    <col min="5643" max="5643" width="8.625" style="102" bestFit="1" customWidth="1"/>
    <col min="5644" max="5888" width="9" style="102"/>
    <col min="5889" max="5889" width="15.25" style="102" customWidth="1"/>
    <col min="5890" max="5890" width="9" style="102"/>
    <col min="5891" max="5891" width="40.25" style="102" customWidth="1"/>
    <col min="5892" max="5892" width="12.75" style="102" customWidth="1"/>
    <col min="5893" max="5893" width="12.125" style="102" customWidth="1"/>
    <col min="5894" max="5894" width="12.625" style="102" customWidth="1"/>
    <col min="5895" max="5895" width="11.875" style="102" customWidth="1"/>
    <col min="5896" max="5896" width="10.75" style="102" customWidth="1"/>
    <col min="5897" max="5897" width="9.375" style="102" customWidth="1"/>
    <col min="5898" max="5898" width="10.125" style="102" customWidth="1"/>
    <col min="5899" max="5899" width="8.625" style="102" bestFit="1" customWidth="1"/>
    <col min="5900" max="6144" width="9" style="102"/>
    <col min="6145" max="6145" width="15.25" style="102" customWidth="1"/>
    <col min="6146" max="6146" width="9" style="102"/>
    <col min="6147" max="6147" width="40.25" style="102" customWidth="1"/>
    <col min="6148" max="6148" width="12.75" style="102" customWidth="1"/>
    <col min="6149" max="6149" width="12.125" style="102" customWidth="1"/>
    <col min="6150" max="6150" width="12.625" style="102" customWidth="1"/>
    <col min="6151" max="6151" width="11.875" style="102" customWidth="1"/>
    <col min="6152" max="6152" width="10.75" style="102" customWidth="1"/>
    <col min="6153" max="6153" width="9.375" style="102" customWidth="1"/>
    <col min="6154" max="6154" width="10.125" style="102" customWidth="1"/>
    <col min="6155" max="6155" width="8.625" style="102" bestFit="1" customWidth="1"/>
    <col min="6156" max="6400" width="9" style="102"/>
    <col min="6401" max="6401" width="15.25" style="102" customWidth="1"/>
    <col min="6402" max="6402" width="9" style="102"/>
    <col min="6403" max="6403" width="40.25" style="102" customWidth="1"/>
    <col min="6404" max="6404" width="12.75" style="102" customWidth="1"/>
    <col min="6405" max="6405" width="12.125" style="102" customWidth="1"/>
    <col min="6406" max="6406" width="12.625" style="102" customWidth="1"/>
    <col min="6407" max="6407" width="11.875" style="102" customWidth="1"/>
    <col min="6408" max="6408" width="10.75" style="102" customWidth="1"/>
    <col min="6409" max="6409" width="9.375" style="102" customWidth="1"/>
    <col min="6410" max="6410" width="10.125" style="102" customWidth="1"/>
    <col min="6411" max="6411" width="8.625" style="102" bestFit="1" customWidth="1"/>
    <col min="6412" max="6656" width="9" style="102"/>
    <col min="6657" max="6657" width="15.25" style="102" customWidth="1"/>
    <col min="6658" max="6658" width="9" style="102"/>
    <col min="6659" max="6659" width="40.25" style="102" customWidth="1"/>
    <col min="6660" max="6660" width="12.75" style="102" customWidth="1"/>
    <col min="6661" max="6661" width="12.125" style="102" customWidth="1"/>
    <col min="6662" max="6662" width="12.625" style="102" customWidth="1"/>
    <col min="6663" max="6663" width="11.875" style="102" customWidth="1"/>
    <col min="6664" max="6664" width="10.75" style="102" customWidth="1"/>
    <col min="6665" max="6665" width="9.375" style="102" customWidth="1"/>
    <col min="6666" max="6666" width="10.125" style="102" customWidth="1"/>
    <col min="6667" max="6667" width="8.625" style="102" bestFit="1" customWidth="1"/>
    <col min="6668" max="6912" width="9" style="102"/>
    <col min="6913" max="6913" width="15.25" style="102" customWidth="1"/>
    <col min="6914" max="6914" width="9" style="102"/>
    <col min="6915" max="6915" width="40.25" style="102" customWidth="1"/>
    <col min="6916" max="6916" width="12.75" style="102" customWidth="1"/>
    <col min="6917" max="6917" width="12.125" style="102" customWidth="1"/>
    <col min="6918" max="6918" width="12.625" style="102" customWidth="1"/>
    <col min="6919" max="6919" width="11.875" style="102" customWidth="1"/>
    <col min="6920" max="6920" width="10.75" style="102" customWidth="1"/>
    <col min="6921" max="6921" width="9.375" style="102" customWidth="1"/>
    <col min="6922" max="6922" width="10.125" style="102" customWidth="1"/>
    <col min="6923" max="6923" width="8.625" style="102" bestFit="1" customWidth="1"/>
    <col min="6924" max="7168" width="9" style="102"/>
    <col min="7169" max="7169" width="15.25" style="102" customWidth="1"/>
    <col min="7170" max="7170" width="9" style="102"/>
    <col min="7171" max="7171" width="40.25" style="102" customWidth="1"/>
    <col min="7172" max="7172" width="12.75" style="102" customWidth="1"/>
    <col min="7173" max="7173" width="12.125" style="102" customWidth="1"/>
    <col min="7174" max="7174" width="12.625" style="102" customWidth="1"/>
    <col min="7175" max="7175" width="11.875" style="102" customWidth="1"/>
    <col min="7176" max="7176" width="10.75" style="102" customWidth="1"/>
    <col min="7177" max="7177" width="9.375" style="102" customWidth="1"/>
    <col min="7178" max="7178" width="10.125" style="102" customWidth="1"/>
    <col min="7179" max="7179" width="8.625" style="102" bestFit="1" customWidth="1"/>
    <col min="7180" max="7424" width="9" style="102"/>
    <col min="7425" max="7425" width="15.25" style="102" customWidth="1"/>
    <col min="7426" max="7426" width="9" style="102"/>
    <col min="7427" max="7427" width="40.25" style="102" customWidth="1"/>
    <col min="7428" max="7428" width="12.75" style="102" customWidth="1"/>
    <col min="7429" max="7429" width="12.125" style="102" customWidth="1"/>
    <col min="7430" max="7430" width="12.625" style="102" customWidth="1"/>
    <col min="7431" max="7431" width="11.875" style="102" customWidth="1"/>
    <col min="7432" max="7432" width="10.75" style="102" customWidth="1"/>
    <col min="7433" max="7433" width="9.375" style="102" customWidth="1"/>
    <col min="7434" max="7434" width="10.125" style="102" customWidth="1"/>
    <col min="7435" max="7435" width="8.625" style="102" bestFit="1" customWidth="1"/>
    <col min="7436" max="7680" width="9" style="102"/>
    <col min="7681" max="7681" width="15.25" style="102" customWidth="1"/>
    <col min="7682" max="7682" width="9" style="102"/>
    <col min="7683" max="7683" width="40.25" style="102" customWidth="1"/>
    <col min="7684" max="7684" width="12.75" style="102" customWidth="1"/>
    <col min="7685" max="7685" width="12.125" style="102" customWidth="1"/>
    <col min="7686" max="7686" width="12.625" style="102" customWidth="1"/>
    <col min="7687" max="7687" width="11.875" style="102" customWidth="1"/>
    <col min="7688" max="7688" width="10.75" style="102" customWidth="1"/>
    <col min="7689" max="7689" width="9.375" style="102" customWidth="1"/>
    <col min="7690" max="7690" width="10.125" style="102" customWidth="1"/>
    <col min="7691" max="7691" width="8.625" style="102" bestFit="1" customWidth="1"/>
    <col min="7692" max="7936" width="9" style="102"/>
    <col min="7937" max="7937" width="15.25" style="102" customWidth="1"/>
    <col min="7938" max="7938" width="9" style="102"/>
    <col min="7939" max="7939" width="40.25" style="102" customWidth="1"/>
    <col min="7940" max="7940" width="12.75" style="102" customWidth="1"/>
    <col min="7941" max="7941" width="12.125" style="102" customWidth="1"/>
    <col min="7942" max="7942" width="12.625" style="102" customWidth="1"/>
    <col min="7943" max="7943" width="11.875" style="102" customWidth="1"/>
    <col min="7944" max="7944" width="10.75" style="102" customWidth="1"/>
    <col min="7945" max="7945" width="9.375" style="102" customWidth="1"/>
    <col min="7946" max="7946" width="10.125" style="102" customWidth="1"/>
    <col min="7947" max="7947" width="8.625" style="102" bestFit="1" customWidth="1"/>
    <col min="7948" max="8192" width="9" style="102"/>
    <col min="8193" max="8193" width="15.25" style="102" customWidth="1"/>
    <col min="8194" max="8194" width="9" style="102"/>
    <col min="8195" max="8195" width="40.25" style="102" customWidth="1"/>
    <col min="8196" max="8196" width="12.75" style="102" customWidth="1"/>
    <col min="8197" max="8197" width="12.125" style="102" customWidth="1"/>
    <col min="8198" max="8198" width="12.625" style="102" customWidth="1"/>
    <col min="8199" max="8199" width="11.875" style="102" customWidth="1"/>
    <col min="8200" max="8200" width="10.75" style="102" customWidth="1"/>
    <col min="8201" max="8201" width="9.375" style="102" customWidth="1"/>
    <col min="8202" max="8202" width="10.125" style="102" customWidth="1"/>
    <col min="8203" max="8203" width="8.625" style="102" bestFit="1" customWidth="1"/>
    <col min="8204" max="8448" width="9" style="102"/>
    <col min="8449" max="8449" width="15.25" style="102" customWidth="1"/>
    <col min="8450" max="8450" width="9" style="102"/>
    <col min="8451" max="8451" width="40.25" style="102" customWidth="1"/>
    <col min="8452" max="8452" width="12.75" style="102" customWidth="1"/>
    <col min="8453" max="8453" width="12.125" style="102" customWidth="1"/>
    <col min="8454" max="8454" width="12.625" style="102" customWidth="1"/>
    <col min="8455" max="8455" width="11.875" style="102" customWidth="1"/>
    <col min="8456" max="8456" width="10.75" style="102" customWidth="1"/>
    <col min="8457" max="8457" width="9.375" style="102" customWidth="1"/>
    <col min="8458" max="8458" width="10.125" style="102" customWidth="1"/>
    <col min="8459" max="8459" width="8.625" style="102" bestFit="1" customWidth="1"/>
    <col min="8460" max="8704" width="9" style="102"/>
    <col min="8705" max="8705" width="15.25" style="102" customWidth="1"/>
    <col min="8706" max="8706" width="9" style="102"/>
    <col min="8707" max="8707" width="40.25" style="102" customWidth="1"/>
    <col min="8708" max="8708" width="12.75" style="102" customWidth="1"/>
    <col min="8709" max="8709" width="12.125" style="102" customWidth="1"/>
    <col min="8710" max="8710" width="12.625" style="102" customWidth="1"/>
    <col min="8711" max="8711" width="11.875" style="102" customWidth="1"/>
    <col min="8712" max="8712" width="10.75" style="102" customWidth="1"/>
    <col min="8713" max="8713" width="9.375" style="102" customWidth="1"/>
    <col min="8714" max="8714" width="10.125" style="102" customWidth="1"/>
    <col min="8715" max="8715" width="8.625" style="102" bestFit="1" customWidth="1"/>
    <col min="8716" max="8960" width="9" style="102"/>
    <col min="8961" max="8961" width="15.25" style="102" customWidth="1"/>
    <col min="8962" max="8962" width="9" style="102"/>
    <col min="8963" max="8963" width="40.25" style="102" customWidth="1"/>
    <col min="8964" max="8964" width="12.75" style="102" customWidth="1"/>
    <col min="8965" max="8965" width="12.125" style="102" customWidth="1"/>
    <col min="8966" max="8966" width="12.625" style="102" customWidth="1"/>
    <col min="8967" max="8967" width="11.875" style="102" customWidth="1"/>
    <col min="8968" max="8968" width="10.75" style="102" customWidth="1"/>
    <col min="8969" max="8969" width="9.375" style="102" customWidth="1"/>
    <col min="8970" max="8970" width="10.125" style="102" customWidth="1"/>
    <col min="8971" max="8971" width="8.625" style="102" bestFit="1" customWidth="1"/>
    <col min="8972" max="9216" width="9" style="102"/>
    <col min="9217" max="9217" width="15.25" style="102" customWidth="1"/>
    <col min="9218" max="9218" width="9" style="102"/>
    <col min="9219" max="9219" width="40.25" style="102" customWidth="1"/>
    <col min="9220" max="9220" width="12.75" style="102" customWidth="1"/>
    <col min="9221" max="9221" width="12.125" style="102" customWidth="1"/>
    <col min="9222" max="9222" width="12.625" style="102" customWidth="1"/>
    <col min="9223" max="9223" width="11.875" style="102" customWidth="1"/>
    <col min="9224" max="9224" width="10.75" style="102" customWidth="1"/>
    <col min="9225" max="9225" width="9.375" style="102" customWidth="1"/>
    <col min="9226" max="9226" width="10.125" style="102" customWidth="1"/>
    <col min="9227" max="9227" width="8.625" style="102" bestFit="1" customWidth="1"/>
    <col min="9228" max="9472" width="9" style="102"/>
    <col min="9473" max="9473" width="15.25" style="102" customWidth="1"/>
    <col min="9474" max="9474" width="9" style="102"/>
    <col min="9475" max="9475" width="40.25" style="102" customWidth="1"/>
    <col min="9476" max="9476" width="12.75" style="102" customWidth="1"/>
    <col min="9477" max="9477" width="12.125" style="102" customWidth="1"/>
    <col min="9478" max="9478" width="12.625" style="102" customWidth="1"/>
    <col min="9479" max="9479" width="11.875" style="102" customWidth="1"/>
    <col min="9480" max="9480" width="10.75" style="102" customWidth="1"/>
    <col min="9481" max="9481" width="9.375" style="102" customWidth="1"/>
    <col min="9482" max="9482" width="10.125" style="102" customWidth="1"/>
    <col min="9483" max="9483" width="8.625" style="102" bestFit="1" customWidth="1"/>
    <col min="9484" max="9728" width="9" style="102"/>
    <col min="9729" max="9729" width="15.25" style="102" customWidth="1"/>
    <col min="9730" max="9730" width="9" style="102"/>
    <col min="9731" max="9731" width="40.25" style="102" customWidth="1"/>
    <col min="9732" max="9732" width="12.75" style="102" customWidth="1"/>
    <col min="9733" max="9733" width="12.125" style="102" customWidth="1"/>
    <col min="9734" max="9734" width="12.625" style="102" customWidth="1"/>
    <col min="9735" max="9735" width="11.875" style="102" customWidth="1"/>
    <col min="9736" max="9736" width="10.75" style="102" customWidth="1"/>
    <col min="9737" max="9737" width="9.375" style="102" customWidth="1"/>
    <col min="9738" max="9738" width="10.125" style="102" customWidth="1"/>
    <col min="9739" max="9739" width="8.625" style="102" bestFit="1" customWidth="1"/>
    <col min="9740" max="9984" width="9" style="102"/>
    <col min="9985" max="9985" width="15.25" style="102" customWidth="1"/>
    <col min="9986" max="9986" width="9" style="102"/>
    <col min="9987" max="9987" width="40.25" style="102" customWidth="1"/>
    <col min="9988" max="9988" width="12.75" style="102" customWidth="1"/>
    <col min="9989" max="9989" width="12.125" style="102" customWidth="1"/>
    <col min="9990" max="9990" width="12.625" style="102" customWidth="1"/>
    <col min="9991" max="9991" width="11.875" style="102" customWidth="1"/>
    <col min="9992" max="9992" width="10.75" style="102" customWidth="1"/>
    <col min="9993" max="9993" width="9.375" style="102" customWidth="1"/>
    <col min="9994" max="9994" width="10.125" style="102" customWidth="1"/>
    <col min="9995" max="9995" width="8.625" style="102" bestFit="1" customWidth="1"/>
    <col min="9996" max="10240" width="9" style="102"/>
    <col min="10241" max="10241" width="15.25" style="102" customWidth="1"/>
    <col min="10242" max="10242" width="9" style="102"/>
    <col min="10243" max="10243" width="40.25" style="102" customWidth="1"/>
    <col min="10244" max="10244" width="12.75" style="102" customWidth="1"/>
    <col min="10245" max="10245" width="12.125" style="102" customWidth="1"/>
    <col min="10246" max="10246" width="12.625" style="102" customWidth="1"/>
    <col min="10247" max="10247" width="11.875" style="102" customWidth="1"/>
    <col min="10248" max="10248" width="10.75" style="102" customWidth="1"/>
    <col min="10249" max="10249" width="9.375" style="102" customWidth="1"/>
    <col min="10250" max="10250" width="10.125" style="102" customWidth="1"/>
    <col min="10251" max="10251" width="8.625" style="102" bestFit="1" customWidth="1"/>
    <col min="10252" max="10496" width="9" style="102"/>
    <col min="10497" max="10497" width="15.25" style="102" customWidth="1"/>
    <col min="10498" max="10498" width="9" style="102"/>
    <col min="10499" max="10499" width="40.25" style="102" customWidth="1"/>
    <col min="10500" max="10500" width="12.75" style="102" customWidth="1"/>
    <col min="10501" max="10501" width="12.125" style="102" customWidth="1"/>
    <col min="10502" max="10502" width="12.625" style="102" customWidth="1"/>
    <col min="10503" max="10503" width="11.875" style="102" customWidth="1"/>
    <col min="10504" max="10504" width="10.75" style="102" customWidth="1"/>
    <col min="10505" max="10505" width="9.375" style="102" customWidth="1"/>
    <col min="10506" max="10506" width="10.125" style="102" customWidth="1"/>
    <col min="10507" max="10507" width="8.625" style="102" bestFit="1" customWidth="1"/>
    <col min="10508" max="10752" width="9" style="102"/>
    <col min="10753" max="10753" width="15.25" style="102" customWidth="1"/>
    <col min="10754" max="10754" width="9" style="102"/>
    <col min="10755" max="10755" width="40.25" style="102" customWidth="1"/>
    <col min="10756" max="10756" width="12.75" style="102" customWidth="1"/>
    <col min="10757" max="10757" width="12.125" style="102" customWidth="1"/>
    <col min="10758" max="10758" width="12.625" style="102" customWidth="1"/>
    <col min="10759" max="10759" width="11.875" style="102" customWidth="1"/>
    <col min="10760" max="10760" width="10.75" style="102" customWidth="1"/>
    <col min="10761" max="10761" width="9.375" style="102" customWidth="1"/>
    <col min="10762" max="10762" width="10.125" style="102" customWidth="1"/>
    <col min="10763" max="10763" width="8.625" style="102" bestFit="1" customWidth="1"/>
    <col min="10764" max="11008" width="9" style="102"/>
    <col min="11009" max="11009" width="15.25" style="102" customWidth="1"/>
    <col min="11010" max="11010" width="9" style="102"/>
    <col min="11011" max="11011" width="40.25" style="102" customWidth="1"/>
    <col min="11012" max="11012" width="12.75" style="102" customWidth="1"/>
    <col min="11013" max="11013" width="12.125" style="102" customWidth="1"/>
    <col min="11014" max="11014" width="12.625" style="102" customWidth="1"/>
    <col min="11015" max="11015" width="11.875" style="102" customWidth="1"/>
    <col min="11016" max="11016" width="10.75" style="102" customWidth="1"/>
    <col min="11017" max="11017" width="9.375" style="102" customWidth="1"/>
    <col min="11018" max="11018" width="10.125" style="102" customWidth="1"/>
    <col min="11019" max="11019" width="8.625" style="102" bestFit="1" customWidth="1"/>
    <col min="11020" max="11264" width="9" style="102"/>
    <col min="11265" max="11265" width="15.25" style="102" customWidth="1"/>
    <col min="11266" max="11266" width="9" style="102"/>
    <col min="11267" max="11267" width="40.25" style="102" customWidth="1"/>
    <col min="11268" max="11268" width="12.75" style="102" customWidth="1"/>
    <col min="11269" max="11269" width="12.125" style="102" customWidth="1"/>
    <col min="11270" max="11270" width="12.625" style="102" customWidth="1"/>
    <col min="11271" max="11271" width="11.875" style="102" customWidth="1"/>
    <col min="11272" max="11272" width="10.75" style="102" customWidth="1"/>
    <col min="11273" max="11273" width="9.375" style="102" customWidth="1"/>
    <col min="11274" max="11274" width="10.125" style="102" customWidth="1"/>
    <col min="11275" max="11275" width="8.625" style="102" bestFit="1" customWidth="1"/>
    <col min="11276" max="11520" width="9" style="102"/>
    <col min="11521" max="11521" width="15.25" style="102" customWidth="1"/>
    <col min="11522" max="11522" width="9" style="102"/>
    <col min="11523" max="11523" width="40.25" style="102" customWidth="1"/>
    <col min="11524" max="11524" width="12.75" style="102" customWidth="1"/>
    <col min="11525" max="11525" width="12.125" style="102" customWidth="1"/>
    <col min="11526" max="11526" width="12.625" style="102" customWidth="1"/>
    <col min="11527" max="11527" width="11.875" style="102" customWidth="1"/>
    <col min="11528" max="11528" width="10.75" style="102" customWidth="1"/>
    <col min="11529" max="11529" width="9.375" style="102" customWidth="1"/>
    <col min="11530" max="11530" width="10.125" style="102" customWidth="1"/>
    <col min="11531" max="11531" width="8.625" style="102" bestFit="1" customWidth="1"/>
    <col min="11532" max="11776" width="9" style="102"/>
    <col min="11777" max="11777" width="15.25" style="102" customWidth="1"/>
    <col min="11778" max="11778" width="9" style="102"/>
    <col min="11779" max="11779" width="40.25" style="102" customWidth="1"/>
    <col min="11780" max="11780" width="12.75" style="102" customWidth="1"/>
    <col min="11781" max="11781" width="12.125" style="102" customWidth="1"/>
    <col min="11782" max="11782" width="12.625" style="102" customWidth="1"/>
    <col min="11783" max="11783" width="11.875" style="102" customWidth="1"/>
    <col min="11784" max="11784" width="10.75" style="102" customWidth="1"/>
    <col min="11785" max="11785" width="9.375" style="102" customWidth="1"/>
    <col min="11786" max="11786" width="10.125" style="102" customWidth="1"/>
    <col min="11787" max="11787" width="8.625" style="102" bestFit="1" customWidth="1"/>
    <col min="11788" max="12032" width="9" style="102"/>
    <col min="12033" max="12033" width="15.25" style="102" customWidth="1"/>
    <col min="12034" max="12034" width="9" style="102"/>
    <col min="12035" max="12035" width="40.25" style="102" customWidth="1"/>
    <col min="12036" max="12036" width="12.75" style="102" customWidth="1"/>
    <col min="12037" max="12037" width="12.125" style="102" customWidth="1"/>
    <col min="12038" max="12038" width="12.625" style="102" customWidth="1"/>
    <col min="12039" max="12039" width="11.875" style="102" customWidth="1"/>
    <col min="12040" max="12040" width="10.75" style="102" customWidth="1"/>
    <col min="12041" max="12041" width="9.375" style="102" customWidth="1"/>
    <col min="12042" max="12042" width="10.125" style="102" customWidth="1"/>
    <col min="12043" max="12043" width="8.625" style="102" bestFit="1" customWidth="1"/>
    <col min="12044" max="12288" width="9" style="102"/>
    <col min="12289" max="12289" width="15.25" style="102" customWidth="1"/>
    <col min="12290" max="12290" width="9" style="102"/>
    <col min="12291" max="12291" width="40.25" style="102" customWidth="1"/>
    <col min="12292" max="12292" width="12.75" style="102" customWidth="1"/>
    <col min="12293" max="12293" width="12.125" style="102" customWidth="1"/>
    <col min="12294" max="12294" width="12.625" style="102" customWidth="1"/>
    <col min="12295" max="12295" width="11.875" style="102" customWidth="1"/>
    <col min="12296" max="12296" width="10.75" style="102" customWidth="1"/>
    <col min="12297" max="12297" width="9.375" style="102" customWidth="1"/>
    <col min="12298" max="12298" width="10.125" style="102" customWidth="1"/>
    <col min="12299" max="12299" width="8.625" style="102" bestFit="1" customWidth="1"/>
    <col min="12300" max="12544" width="9" style="102"/>
    <col min="12545" max="12545" width="15.25" style="102" customWidth="1"/>
    <col min="12546" max="12546" width="9" style="102"/>
    <col min="12547" max="12547" width="40.25" style="102" customWidth="1"/>
    <col min="12548" max="12548" width="12.75" style="102" customWidth="1"/>
    <col min="12549" max="12549" width="12.125" style="102" customWidth="1"/>
    <col min="12550" max="12550" width="12.625" style="102" customWidth="1"/>
    <col min="12551" max="12551" width="11.875" style="102" customWidth="1"/>
    <col min="12552" max="12552" width="10.75" style="102" customWidth="1"/>
    <col min="12553" max="12553" width="9.375" style="102" customWidth="1"/>
    <col min="12554" max="12554" width="10.125" style="102" customWidth="1"/>
    <col min="12555" max="12555" width="8.625" style="102" bestFit="1" customWidth="1"/>
    <col min="12556" max="12800" width="9" style="102"/>
    <col min="12801" max="12801" width="15.25" style="102" customWidth="1"/>
    <col min="12802" max="12802" width="9" style="102"/>
    <col min="12803" max="12803" width="40.25" style="102" customWidth="1"/>
    <col min="12804" max="12804" width="12.75" style="102" customWidth="1"/>
    <col min="12805" max="12805" width="12.125" style="102" customWidth="1"/>
    <col min="12806" max="12806" width="12.625" style="102" customWidth="1"/>
    <col min="12807" max="12807" width="11.875" style="102" customWidth="1"/>
    <col min="12808" max="12808" width="10.75" style="102" customWidth="1"/>
    <col min="12809" max="12809" width="9.375" style="102" customWidth="1"/>
    <col min="12810" max="12810" width="10.125" style="102" customWidth="1"/>
    <col min="12811" max="12811" width="8.625" style="102" bestFit="1" customWidth="1"/>
    <col min="12812" max="13056" width="9" style="102"/>
    <col min="13057" max="13057" width="15.25" style="102" customWidth="1"/>
    <col min="13058" max="13058" width="9" style="102"/>
    <col min="13059" max="13059" width="40.25" style="102" customWidth="1"/>
    <col min="13060" max="13060" width="12.75" style="102" customWidth="1"/>
    <col min="13061" max="13061" width="12.125" style="102" customWidth="1"/>
    <col min="13062" max="13062" width="12.625" style="102" customWidth="1"/>
    <col min="13063" max="13063" width="11.875" style="102" customWidth="1"/>
    <col min="13064" max="13064" width="10.75" style="102" customWidth="1"/>
    <col min="13065" max="13065" width="9.375" style="102" customWidth="1"/>
    <col min="13066" max="13066" width="10.125" style="102" customWidth="1"/>
    <col min="13067" max="13067" width="8.625" style="102" bestFit="1" customWidth="1"/>
    <col min="13068" max="13312" width="9" style="102"/>
    <col min="13313" max="13313" width="15.25" style="102" customWidth="1"/>
    <col min="13314" max="13314" width="9" style="102"/>
    <col min="13315" max="13315" width="40.25" style="102" customWidth="1"/>
    <col min="13316" max="13316" width="12.75" style="102" customWidth="1"/>
    <col min="13317" max="13317" width="12.125" style="102" customWidth="1"/>
    <col min="13318" max="13318" width="12.625" style="102" customWidth="1"/>
    <col min="13319" max="13319" width="11.875" style="102" customWidth="1"/>
    <col min="13320" max="13320" width="10.75" style="102" customWidth="1"/>
    <col min="13321" max="13321" width="9.375" style="102" customWidth="1"/>
    <col min="13322" max="13322" width="10.125" style="102" customWidth="1"/>
    <col min="13323" max="13323" width="8.625" style="102" bestFit="1" customWidth="1"/>
    <col min="13324" max="13568" width="9" style="102"/>
    <col min="13569" max="13569" width="15.25" style="102" customWidth="1"/>
    <col min="13570" max="13570" width="9" style="102"/>
    <col min="13571" max="13571" width="40.25" style="102" customWidth="1"/>
    <col min="13572" max="13572" width="12.75" style="102" customWidth="1"/>
    <col min="13573" max="13573" width="12.125" style="102" customWidth="1"/>
    <col min="13574" max="13574" width="12.625" style="102" customWidth="1"/>
    <col min="13575" max="13575" width="11.875" style="102" customWidth="1"/>
    <col min="13576" max="13576" width="10.75" style="102" customWidth="1"/>
    <col min="13577" max="13577" width="9.375" style="102" customWidth="1"/>
    <col min="13578" max="13578" width="10.125" style="102" customWidth="1"/>
    <col min="13579" max="13579" width="8.625" style="102" bestFit="1" customWidth="1"/>
    <col min="13580" max="13824" width="9" style="102"/>
    <col min="13825" max="13825" width="15.25" style="102" customWidth="1"/>
    <col min="13826" max="13826" width="9" style="102"/>
    <col min="13827" max="13827" width="40.25" style="102" customWidth="1"/>
    <col min="13828" max="13828" width="12.75" style="102" customWidth="1"/>
    <col min="13829" max="13829" width="12.125" style="102" customWidth="1"/>
    <col min="13830" max="13830" width="12.625" style="102" customWidth="1"/>
    <col min="13831" max="13831" width="11.875" style="102" customWidth="1"/>
    <col min="13832" max="13832" width="10.75" style="102" customWidth="1"/>
    <col min="13833" max="13833" width="9.375" style="102" customWidth="1"/>
    <col min="13834" max="13834" width="10.125" style="102" customWidth="1"/>
    <col min="13835" max="13835" width="8.625" style="102" bestFit="1" customWidth="1"/>
    <col min="13836" max="14080" width="9" style="102"/>
    <col min="14081" max="14081" width="15.25" style="102" customWidth="1"/>
    <col min="14082" max="14082" width="9" style="102"/>
    <col min="14083" max="14083" width="40.25" style="102" customWidth="1"/>
    <col min="14084" max="14084" width="12.75" style="102" customWidth="1"/>
    <col min="14085" max="14085" width="12.125" style="102" customWidth="1"/>
    <col min="14086" max="14086" width="12.625" style="102" customWidth="1"/>
    <col min="14087" max="14087" width="11.875" style="102" customWidth="1"/>
    <col min="14088" max="14088" width="10.75" style="102" customWidth="1"/>
    <col min="14089" max="14089" width="9.375" style="102" customWidth="1"/>
    <col min="14090" max="14090" width="10.125" style="102" customWidth="1"/>
    <col min="14091" max="14091" width="8.625" style="102" bestFit="1" customWidth="1"/>
    <col min="14092" max="14336" width="9" style="102"/>
    <col min="14337" max="14337" width="15.25" style="102" customWidth="1"/>
    <col min="14338" max="14338" width="9" style="102"/>
    <col min="14339" max="14339" width="40.25" style="102" customWidth="1"/>
    <col min="14340" max="14340" width="12.75" style="102" customWidth="1"/>
    <col min="14341" max="14341" width="12.125" style="102" customWidth="1"/>
    <col min="14342" max="14342" width="12.625" style="102" customWidth="1"/>
    <col min="14343" max="14343" width="11.875" style="102" customWidth="1"/>
    <col min="14344" max="14344" width="10.75" style="102" customWidth="1"/>
    <col min="14345" max="14345" width="9.375" style="102" customWidth="1"/>
    <col min="14346" max="14346" width="10.125" style="102" customWidth="1"/>
    <col min="14347" max="14347" width="8.625" style="102" bestFit="1" customWidth="1"/>
    <col min="14348" max="14592" width="9" style="102"/>
    <col min="14593" max="14593" width="15.25" style="102" customWidth="1"/>
    <col min="14594" max="14594" width="9" style="102"/>
    <col min="14595" max="14595" width="40.25" style="102" customWidth="1"/>
    <col min="14596" max="14596" width="12.75" style="102" customWidth="1"/>
    <col min="14597" max="14597" width="12.125" style="102" customWidth="1"/>
    <col min="14598" max="14598" width="12.625" style="102" customWidth="1"/>
    <col min="14599" max="14599" width="11.875" style="102" customWidth="1"/>
    <col min="14600" max="14600" width="10.75" style="102" customWidth="1"/>
    <col min="14601" max="14601" width="9.375" style="102" customWidth="1"/>
    <col min="14602" max="14602" width="10.125" style="102" customWidth="1"/>
    <col min="14603" max="14603" width="8.625" style="102" bestFit="1" customWidth="1"/>
    <col min="14604" max="14848" width="9" style="102"/>
    <col min="14849" max="14849" width="15.25" style="102" customWidth="1"/>
    <col min="14850" max="14850" width="9" style="102"/>
    <col min="14851" max="14851" width="40.25" style="102" customWidth="1"/>
    <col min="14852" max="14852" width="12.75" style="102" customWidth="1"/>
    <col min="14853" max="14853" width="12.125" style="102" customWidth="1"/>
    <col min="14854" max="14854" width="12.625" style="102" customWidth="1"/>
    <col min="14855" max="14855" width="11.875" style="102" customWidth="1"/>
    <col min="14856" max="14856" width="10.75" style="102" customWidth="1"/>
    <col min="14857" max="14857" width="9.375" style="102" customWidth="1"/>
    <col min="14858" max="14858" width="10.125" style="102" customWidth="1"/>
    <col min="14859" max="14859" width="8.625" style="102" bestFit="1" customWidth="1"/>
    <col min="14860" max="15104" width="9" style="102"/>
    <col min="15105" max="15105" width="15.25" style="102" customWidth="1"/>
    <col min="15106" max="15106" width="9" style="102"/>
    <col min="15107" max="15107" width="40.25" style="102" customWidth="1"/>
    <col min="15108" max="15108" width="12.75" style="102" customWidth="1"/>
    <col min="15109" max="15109" width="12.125" style="102" customWidth="1"/>
    <col min="15110" max="15110" width="12.625" style="102" customWidth="1"/>
    <col min="15111" max="15111" width="11.875" style="102" customWidth="1"/>
    <col min="15112" max="15112" width="10.75" style="102" customWidth="1"/>
    <col min="15113" max="15113" width="9.375" style="102" customWidth="1"/>
    <col min="15114" max="15114" width="10.125" style="102" customWidth="1"/>
    <col min="15115" max="15115" width="8.625" style="102" bestFit="1" customWidth="1"/>
    <col min="15116" max="15360" width="9" style="102"/>
    <col min="15361" max="15361" width="15.25" style="102" customWidth="1"/>
    <col min="15362" max="15362" width="9" style="102"/>
    <col min="15363" max="15363" width="40.25" style="102" customWidth="1"/>
    <col min="15364" max="15364" width="12.75" style="102" customWidth="1"/>
    <col min="15365" max="15365" width="12.125" style="102" customWidth="1"/>
    <col min="15366" max="15366" width="12.625" style="102" customWidth="1"/>
    <col min="15367" max="15367" width="11.875" style="102" customWidth="1"/>
    <col min="15368" max="15368" width="10.75" style="102" customWidth="1"/>
    <col min="15369" max="15369" width="9.375" style="102" customWidth="1"/>
    <col min="15370" max="15370" width="10.125" style="102" customWidth="1"/>
    <col min="15371" max="15371" width="8.625" style="102" bestFit="1" customWidth="1"/>
    <col min="15372" max="15616" width="9" style="102"/>
    <col min="15617" max="15617" width="15.25" style="102" customWidth="1"/>
    <col min="15618" max="15618" width="9" style="102"/>
    <col min="15619" max="15619" width="40.25" style="102" customWidth="1"/>
    <col min="15620" max="15620" width="12.75" style="102" customWidth="1"/>
    <col min="15621" max="15621" width="12.125" style="102" customWidth="1"/>
    <col min="15622" max="15622" width="12.625" style="102" customWidth="1"/>
    <col min="15623" max="15623" width="11.875" style="102" customWidth="1"/>
    <col min="15624" max="15624" width="10.75" style="102" customWidth="1"/>
    <col min="15625" max="15625" width="9.375" style="102" customWidth="1"/>
    <col min="15626" max="15626" width="10.125" style="102" customWidth="1"/>
    <col min="15627" max="15627" width="8.625" style="102" bestFit="1" customWidth="1"/>
    <col min="15628" max="15872" width="9" style="102"/>
    <col min="15873" max="15873" width="15.25" style="102" customWidth="1"/>
    <col min="15874" max="15874" width="9" style="102"/>
    <col min="15875" max="15875" width="40.25" style="102" customWidth="1"/>
    <col min="15876" max="15876" width="12.75" style="102" customWidth="1"/>
    <col min="15877" max="15877" width="12.125" style="102" customWidth="1"/>
    <col min="15878" max="15878" width="12.625" style="102" customWidth="1"/>
    <col min="15879" max="15879" width="11.875" style="102" customWidth="1"/>
    <col min="15880" max="15880" width="10.75" style="102" customWidth="1"/>
    <col min="15881" max="15881" width="9.375" style="102" customWidth="1"/>
    <col min="15882" max="15882" width="10.125" style="102" customWidth="1"/>
    <col min="15883" max="15883" width="8.625" style="102" bestFit="1" customWidth="1"/>
    <col min="15884" max="16128" width="9" style="102"/>
    <col min="16129" max="16129" width="15.25" style="102" customWidth="1"/>
    <col min="16130" max="16130" width="9" style="102"/>
    <col min="16131" max="16131" width="40.25" style="102" customWidth="1"/>
    <col min="16132" max="16132" width="12.75" style="102" customWidth="1"/>
    <col min="16133" max="16133" width="12.125" style="102" customWidth="1"/>
    <col min="16134" max="16134" width="12.625" style="102" customWidth="1"/>
    <col min="16135" max="16135" width="11.875" style="102" customWidth="1"/>
    <col min="16136" max="16136" width="10.75" style="102" customWidth="1"/>
    <col min="16137" max="16137" width="9.375" style="102" customWidth="1"/>
    <col min="16138" max="16138" width="10.125" style="102" customWidth="1"/>
    <col min="16139" max="16139" width="8.625" style="102" bestFit="1" customWidth="1"/>
    <col min="16140" max="16384" width="9" style="102"/>
  </cols>
  <sheetData>
    <row r="1" spans="1:7" ht="18.75">
      <c r="B1" s="101"/>
    </row>
    <row r="2" spans="1:7" ht="16.5" thickBot="1"/>
    <row r="3" spans="1:7">
      <c r="B3" s="103" t="s">
        <v>115</v>
      </c>
      <c r="C3" s="104"/>
      <c r="D3" s="104"/>
      <c r="E3" s="104"/>
      <c r="F3" s="105"/>
    </row>
    <row r="4" spans="1:7">
      <c r="B4" s="106"/>
      <c r="C4" s="107"/>
      <c r="D4" s="107"/>
      <c r="E4" s="107"/>
      <c r="F4" s="108"/>
    </row>
    <row r="5" spans="1:7">
      <c r="B5" s="272" t="s">
        <v>143</v>
      </c>
      <c r="C5" s="274"/>
      <c r="D5" s="274"/>
      <c r="E5" s="274"/>
      <c r="F5" s="275"/>
    </row>
    <row r="6" spans="1:7">
      <c r="B6" s="272" t="s">
        <v>32</v>
      </c>
      <c r="C6" s="274"/>
      <c r="D6" s="274"/>
      <c r="E6" s="274"/>
      <c r="F6" s="275"/>
    </row>
    <row r="7" spans="1:7">
      <c r="B7" s="272" t="s">
        <v>33</v>
      </c>
      <c r="C7" s="274"/>
      <c r="D7" s="274"/>
      <c r="E7" s="274"/>
      <c r="F7" s="275"/>
    </row>
    <row r="8" spans="1:7">
      <c r="B8" s="272" t="s">
        <v>34</v>
      </c>
      <c r="C8" s="274"/>
      <c r="D8" s="274"/>
      <c r="E8" s="274"/>
      <c r="F8" s="275"/>
    </row>
    <row r="9" spans="1:7" ht="16.5" thickBot="1">
      <c r="B9" s="273" t="s">
        <v>35</v>
      </c>
      <c r="C9" s="276"/>
      <c r="D9" s="276"/>
      <c r="E9" s="276"/>
      <c r="F9" s="277"/>
    </row>
    <row r="11" spans="1:7">
      <c r="A11" s="1" t="s">
        <v>141</v>
      </c>
      <c r="B11" s="1"/>
      <c r="C11" s="305"/>
      <c r="D11" s="1"/>
      <c r="E11" s="1"/>
      <c r="F11" s="1"/>
      <c r="G11" s="1"/>
    </row>
    <row r="12" spans="1:7" ht="16.5" thickBot="1">
      <c r="A12" s="1" t="s">
        <v>142</v>
      </c>
      <c r="B12" s="1"/>
      <c r="C12" s="305"/>
      <c r="D12" s="1"/>
      <c r="E12" s="1"/>
      <c r="F12" s="1"/>
      <c r="G12" s="1"/>
    </row>
    <row r="13" spans="1:7" ht="16.5" thickBot="1">
      <c r="B13" s="1" t="s">
        <v>9</v>
      </c>
      <c r="C13" s="348">
        <v>282.43</v>
      </c>
      <c r="D13" s="347">
        <f>+C13/C14</f>
        <v>401.86168547703204</v>
      </c>
      <c r="E13" s="102" t="s">
        <v>11</v>
      </c>
      <c r="F13" s="1"/>
      <c r="G13" s="1"/>
    </row>
    <row r="14" spans="1:7">
      <c r="B14" s="1" t="s">
        <v>10</v>
      </c>
      <c r="C14" s="349">
        <v>0.70280399999999998</v>
      </c>
      <c r="D14" s="1"/>
      <c r="E14" s="1"/>
      <c r="F14" s="1"/>
      <c r="G14" s="1"/>
    </row>
    <row r="15" spans="1:7">
      <c r="A15" s="308"/>
      <c r="B15" s="309" t="s">
        <v>140</v>
      </c>
      <c r="D15" s="350" t="s">
        <v>144</v>
      </c>
      <c r="E15" s="310"/>
      <c r="F15" s="310"/>
      <c r="G15" s="311"/>
    </row>
    <row r="16" spans="1:7" ht="16.5" thickBot="1">
      <c r="A16" s="317"/>
      <c r="B16" s="318"/>
      <c r="C16" s="319">
        <v>2014</v>
      </c>
      <c r="D16" s="319">
        <v>2015</v>
      </c>
      <c r="E16" s="319">
        <v>2016</v>
      </c>
      <c r="F16" s="319">
        <v>2017</v>
      </c>
      <c r="G16" s="320">
        <v>2018</v>
      </c>
    </row>
    <row r="17" spans="1:8" ht="16.5" thickBot="1">
      <c r="A17" s="312"/>
      <c r="B17" s="313" t="s">
        <v>5</v>
      </c>
      <c r="C17" s="314">
        <v>99.5</v>
      </c>
      <c r="D17" s="314">
        <v>100</v>
      </c>
      <c r="E17" s="315">
        <v>99.5</v>
      </c>
      <c r="F17" s="316">
        <v>101.4</v>
      </c>
      <c r="G17" s="306">
        <v>105.8</v>
      </c>
    </row>
    <row r="18" spans="1:8" ht="16.5" hidden="1" thickBot="1">
      <c r="B18" s="1"/>
      <c r="C18" s="1"/>
      <c r="D18" s="1"/>
      <c r="E18" s="1"/>
      <c r="F18" s="1"/>
      <c r="G18" s="307">
        <f>+G17/D17</f>
        <v>1.0580000000000001</v>
      </c>
    </row>
    <row r="19" spans="1:8">
      <c r="B19" s="1"/>
      <c r="C19" s="1"/>
      <c r="D19" s="1"/>
      <c r="E19" s="1"/>
      <c r="F19" s="1"/>
      <c r="G19" s="1"/>
    </row>
    <row r="20" spans="1:8">
      <c r="B20" s="1"/>
      <c r="C20" s="1"/>
      <c r="D20" s="1"/>
      <c r="E20" s="1"/>
      <c r="F20" s="4" t="s">
        <v>125</v>
      </c>
      <c r="G20" s="321">
        <v>0.04</v>
      </c>
      <c r="H20" s="231" t="s">
        <v>126</v>
      </c>
    </row>
    <row r="21" spans="1:8">
      <c r="B21" s="1"/>
      <c r="C21" s="1"/>
      <c r="D21" s="1"/>
      <c r="E21" s="1"/>
      <c r="F21" s="1"/>
      <c r="G21" s="321">
        <v>3.5000000000000003E-2</v>
      </c>
      <c r="H21" s="231" t="s">
        <v>127</v>
      </c>
    </row>
    <row r="22" spans="1:8" ht="16.5" thickBot="1">
      <c r="B22" s="1"/>
      <c r="C22" s="1"/>
      <c r="D22" s="1"/>
      <c r="E22" s="1"/>
      <c r="F22" s="1"/>
      <c r="G22" s="1"/>
    </row>
    <row r="23" spans="1:8" ht="16.5" thickBot="1">
      <c r="B23" s="1" t="s">
        <v>128</v>
      </c>
      <c r="E23" s="3"/>
      <c r="G23" s="232">
        <f>+C13/C14*(1+G20)*(1+G21)*G18</f>
        <v>457.652625505831</v>
      </c>
      <c r="H23" s="1" t="s">
        <v>11</v>
      </c>
    </row>
    <row r="24" spans="1:8">
      <c r="B24" s="1"/>
      <c r="E24" s="3"/>
    </row>
    <row r="25" spans="1:8">
      <c r="B25" s="1"/>
      <c r="E25" s="3"/>
    </row>
    <row r="26" spans="1:8">
      <c r="B26" s="1"/>
      <c r="D26" s="1"/>
      <c r="F26" s="1"/>
      <c r="G26" s="2">
        <v>2018</v>
      </c>
    </row>
    <row r="27" spans="1:8" ht="45">
      <c r="E27" s="303"/>
      <c r="F27" s="304" t="s">
        <v>123</v>
      </c>
      <c r="G27" s="304" t="s">
        <v>124</v>
      </c>
    </row>
    <row r="28" spans="1:8">
      <c r="E28" s="298" t="s">
        <v>3</v>
      </c>
      <c r="F28" s="299">
        <f>+'2_prioritate_1_pielikums'!D7</f>
        <v>3832</v>
      </c>
      <c r="G28" s="300">
        <f>+$G$23*F28</f>
        <v>1753724.8609383444</v>
      </c>
    </row>
    <row r="29" spans="1:8">
      <c r="E29" s="298" t="s">
        <v>4</v>
      </c>
      <c r="F29" s="299">
        <f>+'2_prioritate_1_pielikums'!D14</f>
        <v>9950</v>
      </c>
      <c r="G29" s="300">
        <f>+$G$23*F29</f>
        <v>4553643.6237830184</v>
      </c>
    </row>
    <row r="30" spans="1:8">
      <c r="A30" s="1"/>
      <c r="B30" s="5"/>
      <c r="C30" s="1"/>
      <c r="E30" s="301"/>
      <c r="F30" s="297"/>
      <c r="G30" s="302">
        <f>SUM(G28:G29)</f>
        <v>6307368.4847213626</v>
      </c>
    </row>
    <row r="32" spans="1:8" ht="48.75" customHeight="1">
      <c r="D32" s="282"/>
      <c r="E32" s="283"/>
      <c r="F32" s="284"/>
      <c r="G32" s="110" t="s">
        <v>36</v>
      </c>
    </row>
    <row r="33" spans="3:12" ht="23.25" customHeight="1">
      <c r="D33" s="285"/>
      <c r="E33" s="286"/>
      <c r="F33" s="287" t="s">
        <v>118</v>
      </c>
      <c r="G33" s="111">
        <f>SUM(D34:D36)</f>
        <v>6307368.4847213626</v>
      </c>
    </row>
    <row r="34" spans="3:12" s="109" customFormat="1" hidden="1">
      <c r="C34" s="112"/>
      <c r="D34" s="113">
        <f>+'2_prioritate_2_pielikums_1d'!G30</f>
        <v>6307368.4847213626</v>
      </c>
      <c r="E34" s="102"/>
      <c r="F34" s="102"/>
      <c r="G34" s="102"/>
      <c r="H34" s="102"/>
    </row>
    <row r="35" spans="3:12" s="109" customFormat="1" hidden="1">
      <c r="C35" s="112"/>
      <c r="D35" s="114"/>
      <c r="E35" s="102"/>
      <c r="F35" s="102"/>
      <c r="G35" s="102"/>
      <c r="H35" s="102"/>
    </row>
    <row r="36" spans="3:12" s="109" customFormat="1" hidden="1">
      <c r="C36" s="112"/>
      <c r="D36" s="114"/>
      <c r="E36" s="102"/>
      <c r="F36" s="102"/>
      <c r="G36" s="102"/>
      <c r="H36" s="102"/>
    </row>
    <row r="37" spans="3:12" s="109" customFormat="1">
      <c r="C37" s="115"/>
      <c r="D37" s="116"/>
      <c r="E37" s="117"/>
      <c r="F37" s="117"/>
      <c r="G37" s="117"/>
    </row>
    <row r="38" spans="3:12" s="109" customFormat="1">
      <c r="F38" s="115"/>
      <c r="G38" s="118" t="s">
        <v>37</v>
      </c>
      <c r="H38" s="119"/>
      <c r="I38" s="119"/>
      <c r="J38" s="119"/>
    </row>
    <row r="39" spans="3:12" s="109" customFormat="1">
      <c r="G39" s="120">
        <f>ROUND(G33/(1+H39),0)</f>
        <v>6307368</v>
      </c>
      <c r="H39" s="288">
        <v>0</v>
      </c>
      <c r="I39" s="119"/>
      <c r="J39" s="119"/>
    </row>
    <row r="40" spans="3:12" s="109" customFormat="1">
      <c r="F40" s="121" t="s">
        <v>38</v>
      </c>
      <c r="G40" s="116"/>
      <c r="I40" s="119"/>
      <c r="J40" s="121" t="s">
        <v>39</v>
      </c>
    </row>
    <row r="41" spans="3:12" s="109" customFormat="1">
      <c r="E41" s="289">
        <v>0.6</v>
      </c>
      <c r="F41" s="120">
        <f>ROUND(G39*E41,0)</f>
        <v>3784421</v>
      </c>
      <c r="G41" s="122"/>
      <c r="I41" s="119"/>
      <c r="J41" s="120">
        <f>+G39-F41</f>
        <v>2522947</v>
      </c>
      <c r="K41" s="123">
        <f>1-E41</f>
        <v>0.4</v>
      </c>
      <c r="L41" s="235"/>
    </row>
    <row r="42" spans="3:12" s="109" customFormat="1">
      <c r="I42" s="119"/>
      <c r="J42" s="119"/>
      <c r="K42" s="124"/>
    </row>
    <row r="43" spans="3:12" s="109" customFormat="1">
      <c r="E43" s="125" t="s">
        <v>40</v>
      </c>
      <c r="F43" s="126"/>
      <c r="G43" s="118" t="s">
        <v>41</v>
      </c>
      <c r="I43" s="119"/>
      <c r="J43" s="118" t="s">
        <v>42</v>
      </c>
      <c r="K43" s="124"/>
    </row>
    <row r="44" spans="3:12" s="109" customFormat="1">
      <c r="C44" s="127"/>
      <c r="D44" s="289">
        <v>0.35</v>
      </c>
      <c r="E44" s="120">
        <f>ROUND(F41*D44,0)</f>
        <v>1324547</v>
      </c>
      <c r="G44" s="120">
        <f>+F41-E44</f>
        <v>2459874</v>
      </c>
      <c r="H44" s="128">
        <f>1-D44</f>
        <v>0.65</v>
      </c>
      <c r="I44" s="119"/>
      <c r="J44" s="120">
        <f>ROUND(J41*K44,0)</f>
        <v>2522947</v>
      </c>
      <c r="K44" s="123">
        <v>1</v>
      </c>
      <c r="L44" s="236"/>
    </row>
    <row r="45" spans="3:12" s="109" customFormat="1">
      <c r="I45" s="119"/>
      <c r="J45" s="119"/>
    </row>
    <row r="46" spans="3:12" s="109" customFormat="1">
      <c r="C46" s="129" t="s">
        <v>43</v>
      </c>
      <c r="D46" s="130" t="s">
        <v>44</v>
      </c>
      <c r="E46" s="131">
        <v>0.2</v>
      </c>
      <c r="F46" s="119"/>
      <c r="J46" s="119"/>
    </row>
    <row r="47" spans="3:12" s="109" customFormat="1">
      <c r="D47" s="130" t="s">
        <v>45</v>
      </c>
      <c r="E47" s="131">
        <v>0.35089999999999999</v>
      </c>
      <c r="F47" s="119"/>
      <c r="G47" s="132"/>
      <c r="J47" s="119"/>
    </row>
    <row r="48" spans="3:12" s="109" customFormat="1">
      <c r="D48" s="133" t="s">
        <v>36</v>
      </c>
      <c r="E48" s="134">
        <f>SUM(E46:E47)</f>
        <v>0.55089999999999995</v>
      </c>
      <c r="I48" s="115"/>
      <c r="J48" s="115"/>
    </row>
    <row r="49" spans="4:10" s="109" customFormat="1" ht="15" customHeight="1">
      <c r="J49" s="119"/>
    </row>
    <row r="50" spans="4:10" s="109" customFormat="1">
      <c r="E50" s="118" t="s">
        <v>46</v>
      </c>
      <c r="J50" s="119"/>
    </row>
    <row r="51" spans="4:10" s="109" customFormat="1" ht="15" customHeight="1">
      <c r="D51" s="135">
        <f>+E51/E44</f>
        <v>0.48072057843172045</v>
      </c>
      <c r="E51" s="120">
        <f>ROUND((E44*E47),0)+ROUND((E44-E44*E47)*E46,0)</f>
        <v>636737</v>
      </c>
      <c r="F51" s="136"/>
      <c r="G51" s="136"/>
      <c r="J51" s="119"/>
    </row>
    <row r="52" spans="4:10" s="109" customFormat="1" ht="15" customHeight="1">
      <c r="H52" s="119"/>
      <c r="I52" s="119"/>
    </row>
    <row r="53" spans="4:10" s="109" customFormat="1">
      <c r="E53" s="118" t="s">
        <v>47</v>
      </c>
      <c r="H53" s="119"/>
      <c r="I53" s="119"/>
    </row>
    <row r="54" spans="4:10" s="109" customFormat="1">
      <c r="D54" s="123">
        <f>+E54/G39</f>
        <v>0.10904865547721332</v>
      </c>
      <c r="E54" s="120">
        <f>+E44-E51</f>
        <v>687810</v>
      </c>
      <c r="H54" s="137"/>
    </row>
    <row r="55" spans="4:10" s="109" customFormat="1"/>
    <row r="56" spans="4:10" s="109" customFormat="1">
      <c r="F56" s="118" t="s">
        <v>48</v>
      </c>
      <c r="H56" s="137"/>
      <c r="I56" s="118" t="s">
        <v>49</v>
      </c>
    </row>
    <row r="57" spans="4:10" s="109" customFormat="1">
      <c r="E57" s="123">
        <f>+F57/G39</f>
        <v>0.49904873157868701</v>
      </c>
      <c r="F57" s="120">
        <f>+E54+G44</f>
        <v>3147684</v>
      </c>
      <c r="H57" s="137"/>
      <c r="I57" s="120">
        <f>+J44</f>
        <v>2522947</v>
      </c>
      <c r="J57" s="123">
        <f>+I57/J41</f>
        <v>1</v>
      </c>
    </row>
    <row r="58" spans="4:10" s="109" customFormat="1">
      <c r="G58" s="122"/>
      <c r="H58" s="137"/>
    </row>
    <row r="59" spans="4:10" s="109" customFormat="1">
      <c r="G59" s="118" t="s">
        <v>50</v>
      </c>
      <c r="H59" s="137"/>
    </row>
    <row r="60" spans="4:10" s="109" customFormat="1">
      <c r="G60" s="120">
        <f>+F57+I57</f>
        <v>5670631</v>
      </c>
      <c r="H60" s="137"/>
    </row>
    <row r="61" spans="4:10" s="109" customFormat="1">
      <c r="G61" s="135">
        <f>+G60/G39</f>
        <v>0.89904869986973968</v>
      </c>
      <c r="H61" s="137"/>
    </row>
    <row r="62" spans="4:10">
      <c r="E62" s="138"/>
      <c r="F62" s="139"/>
    </row>
    <row r="63" spans="4:10">
      <c r="E63" s="138"/>
      <c r="F63" s="139"/>
    </row>
    <row r="64" spans="4:10">
      <c r="E64" s="138"/>
      <c r="F64" s="139"/>
    </row>
    <row r="65" spans="5:6">
      <c r="E65" s="138"/>
      <c r="F65" s="139"/>
    </row>
    <row r="66" spans="5:6">
      <c r="E66" s="138"/>
      <c r="F66" s="139"/>
    </row>
    <row r="67" spans="5:6">
      <c r="E67" s="138"/>
      <c r="F67" s="139"/>
    </row>
    <row r="68" spans="5:6">
      <c r="E68" s="138"/>
      <c r="F68" s="139"/>
    </row>
    <row r="69" spans="5:6">
      <c r="E69" s="138"/>
      <c r="F69" s="139"/>
    </row>
    <row r="70" spans="5:6">
      <c r="E70" s="138"/>
      <c r="F70" s="139"/>
    </row>
  </sheetData>
  <pageMargins left="0.73" right="0.118110236220472" top="0.511811023622047" bottom="0.55118110236220497" header="0.31496062992126" footer="0.22"/>
  <pageSetup paperSize="9" scale="65" orientation="portrait" r:id="rId1"/>
  <headerFoot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Normal="100" zoomScaleSheetLayoutView="100" workbookViewId="0">
      <selection activeCell="A13" sqref="A13"/>
    </sheetView>
  </sheetViews>
  <sheetFormatPr defaultRowHeight="15"/>
  <cols>
    <col min="1" max="1" width="36.375" style="141" customWidth="1"/>
    <col min="2" max="2" width="11.5" style="141" customWidth="1"/>
    <col min="3" max="4" width="14.75" style="141" customWidth="1"/>
    <col min="5" max="5" width="1.375" style="141" customWidth="1"/>
    <col min="6" max="9" width="11.125" style="141" customWidth="1"/>
    <col min="10" max="10" width="10.875" style="141" customWidth="1"/>
    <col min="11" max="11" width="11.125" style="141" customWidth="1"/>
    <col min="12" max="256" width="9" style="141"/>
    <col min="257" max="257" width="36.375" style="141" customWidth="1"/>
    <col min="258" max="258" width="11.5" style="141" customWidth="1"/>
    <col min="259" max="260" width="14.75" style="141" customWidth="1"/>
    <col min="261" max="261" width="1.375" style="141" customWidth="1"/>
    <col min="262" max="265" width="11.125" style="141" customWidth="1"/>
    <col min="266" max="266" width="10.875" style="141" customWidth="1"/>
    <col min="267" max="267" width="11.125" style="141" customWidth="1"/>
    <col min="268" max="512" width="9" style="141"/>
    <col min="513" max="513" width="36.375" style="141" customWidth="1"/>
    <col min="514" max="514" width="11.5" style="141" customWidth="1"/>
    <col min="515" max="516" width="14.75" style="141" customWidth="1"/>
    <col min="517" max="517" width="1.375" style="141" customWidth="1"/>
    <col min="518" max="521" width="11.125" style="141" customWidth="1"/>
    <col min="522" max="522" width="10.875" style="141" customWidth="1"/>
    <col min="523" max="523" width="11.125" style="141" customWidth="1"/>
    <col min="524" max="768" width="9" style="141"/>
    <col min="769" max="769" width="36.375" style="141" customWidth="1"/>
    <col min="770" max="770" width="11.5" style="141" customWidth="1"/>
    <col min="771" max="772" width="14.75" style="141" customWidth="1"/>
    <col min="773" max="773" width="1.375" style="141" customWidth="1"/>
    <col min="774" max="777" width="11.125" style="141" customWidth="1"/>
    <col min="778" max="778" width="10.875" style="141" customWidth="1"/>
    <col min="779" max="779" width="11.125" style="141" customWidth="1"/>
    <col min="780" max="1024" width="9" style="141"/>
    <col min="1025" max="1025" width="36.375" style="141" customWidth="1"/>
    <col min="1026" max="1026" width="11.5" style="141" customWidth="1"/>
    <col min="1027" max="1028" width="14.75" style="141" customWidth="1"/>
    <col min="1029" max="1029" width="1.375" style="141" customWidth="1"/>
    <col min="1030" max="1033" width="11.125" style="141" customWidth="1"/>
    <col min="1034" max="1034" width="10.875" style="141" customWidth="1"/>
    <col min="1035" max="1035" width="11.125" style="141" customWidth="1"/>
    <col min="1036" max="1280" width="9" style="141"/>
    <col min="1281" max="1281" width="36.375" style="141" customWidth="1"/>
    <col min="1282" max="1282" width="11.5" style="141" customWidth="1"/>
    <col min="1283" max="1284" width="14.75" style="141" customWidth="1"/>
    <col min="1285" max="1285" width="1.375" style="141" customWidth="1"/>
    <col min="1286" max="1289" width="11.125" style="141" customWidth="1"/>
    <col min="1290" max="1290" width="10.875" style="141" customWidth="1"/>
    <col min="1291" max="1291" width="11.125" style="141" customWidth="1"/>
    <col min="1292" max="1536" width="9" style="141"/>
    <col min="1537" max="1537" width="36.375" style="141" customWidth="1"/>
    <col min="1538" max="1538" width="11.5" style="141" customWidth="1"/>
    <col min="1539" max="1540" width="14.75" style="141" customWidth="1"/>
    <col min="1541" max="1541" width="1.375" style="141" customWidth="1"/>
    <col min="1542" max="1545" width="11.125" style="141" customWidth="1"/>
    <col min="1546" max="1546" width="10.875" style="141" customWidth="1"/>
    <col min="1547" max="1547" width="11.125" style="141" customWidth="1"/>
    <col min="1548" max="1792" width="9" style="141"/>
    <col min="1793" max="1793" width="36.375" style="141" customWidth="1"/>
    <col min="1794" max="1794" width="11.5" style="141" customWidth="1"/>
    <col min="1795" max="1796" width="14.75" style="141" customWidth="1"/>
    <col min="1797" max="1797" width="1.375" style="141" customWidth="1"/>
    <col min="1798" max="1801" width="11.125" style="141" customWidth="1"/>
    <col min="1802" max="1802" width="10.875" style="141" customWidth="1"/>
    <col min="1803" max="1803" width="11.125" style="141" customWidth="1"/>
    <col min="1804" max="2048" width="9" style="141"/>
    <col min="2049" max="2049" width="36.375" style="141" customWidth="1"/>
    <col min="2050" max="2050" width="11.5" style="141" customWidth="1"/>
    <col min="2051" max="2052" width="14.75" style="141" customWidth="1"/>
    <col min="2053" max="2053" width="1.375" style="141" customWidth="1"/>
    <col min="2054" max="2057" width="11.125" style="141" customWidth="1"/>
    <col min="2058" max="2058" width="10.875" style="141" customWidth="1"/>
    <col min="2059" max="2059" width="11.125" style="141" customWidth="1"/>
    <col min="2060" max="2304" width="9" style="141"/>
    <col min="2305" max="2305" width="36.375" style="141" customWidth="1"/>
    <col min="2306" max="2306" width="11.5" style="141" customWidth="1"/>
    <col min="2307" max="2308" width="14.75" style="141" customWidth="1"/>
    <col min="2309" max="2309" width="1.375" style="141" customWidth="1"/>
    <col min="2310" max="2313" width="11.125" style="141" customWidth="1"/>
    <col min="2314" max="2314" width="10.875" style="141" customWidth="1"/>
    <col min="2315" max="2315" width="11.125" style="141" customWidth="1"/>
    <col min="2316" max="2560" width="9" style="141"/>
    <col min="2561" max="2561" width="36.375" style="141" customWidth="1"/>
    <col min="2562" max="2562" width="11.5" style="141" customWidth="1"/>
    <col min="2563" max="2564" width="14.75" style="141" customWidth="1"/>
    <col min="2565" max="2565" width="1.375" style="141" customWidth="1"/>
    <col min="2566" max="2569" width="11.125" style="141" customWidth="1"/>
    <col min="2570" max="2570" width="10.875" style="141" customWidth="1"/>
    <col min="2571" max="2571" width="11.125" style="141" customWidth="1"/>
    <col min="2572" max="2816" width="9" style="141"/>
    <col min="2817" max="2817" width="36.375" style="141" customWidth="1"/>
    <col min="2818" max="2818" width="11.5" style="141" customWidth="1"/>
    <col min="2819" max="2820" width="14.75" style="141" customWidth="1"/>
    <col min="2821" max="2821" width="1.375" style="141" customWidth="1"/>
    <col min="2822" max="2825" width="11.125" style="141" customWidth="1"/>
    <col min="2826" max="2826" width="10.875" style="141" customWidth="1"/>
    <col min="2827" max="2827" width="11.125" style="141" customWidth="1"/>
    <col min="2828" max="3072" width="9" style="141"/>
    <col min="3073" max="3073" width="36.375" style="141" customWidth="1"/>
    <col min="3074" max="3074" width="11.5" style="141" customWidth="1"/>
    <col min="3075" max="3076" width="14.75" style="141" customWidth="1"/>
    <col min="3077" max="3077" width="1.375" style="141" customWidth="1"/>
    <col min="3078" max="3081" width="11.125" style="141" customWidth="1"/>
    <col min="3082" max="3082" width="10.875" style="141" customWidth="1"/>
    <col min="3083" max="3083" width="11.125" style="141" customWidth="1"/>
    <col min="3084" max="3328" width="9" style="141"/>
    <col min="3329" max="3329" width="36.375" style="141" customWidth="1"/>
    <col min="3330" max="3330" width="11.5" style="141" customWidth="1"/>
    <col min="3331" max="3332" width="14.75" style="141" customWidth="1"/>
    <col min="3333" max="3333" width="1.375" style="141" customWidth="1"/>
    <col min="3334" max="3337" width="11.125" style="141" customWidth="1"/>
    <col min="3338" max="3338" width="10.875" style="141" customWidth="1"/>
    <col min="3339" max="3339" width="11.125" style="141" customWidth="1"/>
    <col min="3340" max="3584" width="9" style="141"/>
    <col min="3585" max="3585" width="36.375" style="141" customWidth="1"/>
    <col min="3586" max="3586" width="11.5" style="141" customWidth="1"/>
    <col min="3587" max="3588" width="14.75" style="141" customWidth="1"/>
    <col min="3589" max="3589" width="1.375" style="141" customWidth="1"/>
    <col min="3590" max="3593" width="11.125" style="141" customWidth="1"/>
    <col min="3594" max="3594" width="10.875" style="141" customWidth="1"/>
    <col min="3595" max="3595" width="11.125" style="141" customWidth="1"/>
    <col min="3596" max="3840" width="9" style="141"/>
    <col min="3841" max="3841" width="36.375" style="141" customWidth="1"/>
    <col min="3842" max="3842" width="11.5" style="141" customWidth="1"/>
    <col min="3843" max="3844" width="14.75" style="141" customWidth="1"/>
    <col min="3845" max="3845" width="1.375" style="141" customWidth="1"/>
    <col min="3846" max="3849" width="11.125" style="141" customWidth="1"/>
    <col min="3850" max="3850" width="10.875" style="141" customWidth="1"/>
    <col min="3851" max="3851" width="11.125" style="141" customWidth="1"/>
    <col min="3852" max="4096" width="9" style="141"/>
    <col min="4097" max="4097" width="36.375" style="141" customWidth="1"/>
    <col min="4098" max="4098" width="11.5" style="141" customWidth="1"/>
    <col min="4099" max="4100" width="14.75" style="141" customWidth="1"/>
    <col min="4101" max="4101" width="1.375" style="141" customWidth="1"/>
    <col min="4102" max="4105" width="11.125" style="141" customWidth="1"/>
    <col min="4106" max="4106" width="10.875" style="141" customWidth="1"/>
    <col min="4107" max="4107" width="11.125" style="141" customWidth="1"/>
    <col min="4108" max="4352" width="9" style="141"/>
    <col min="4353" max="4353" width="36.375" style="141" customWidth="1"/>
    <col min="4354" max="4354" width="11.5" style="141" customWidth="1"/>
    <col min="4355" max="4356" width="14.75" style="141" customWidth="1"/>
    <col min="4357" max="4357" width="1.375" style="141" customWidth="1"/>
    <col min="4358" max="4361" width="11.125" style="141" customWidth="1"/>
    <col min="4362" max="4362" width="10.875" style="141" customWidth="1"/>
    <col min="4363" max="4363" width="11.125" style="141" customWidth="1"/>
    <col min="4364" max="4608" width="9" style="141"/>
    <col min="4609" max="4609" width="36.375" style="141" customWidth="1"/>
    <col min="4610" max="4610" width="11.5" style="141" customWidth="1"/>
    <col min="4611" max="4612" width="14.75" style="141" customWidth="1"/>
    <col min="4613" max="4613" width="1.375" style="141" customWidth="1"/>
    <col min="4614" max="4617" width="11.125" style="141" customWidth="1"/>
    <col min="4618" max="4618" width="10.875" style="141" customWidth="1"/>
    <col min="4619" max="4619" width="11.125" style="141" customWidth="1"/>
    <col min="4620" max="4864" width="9" style="141"/>
    <col min="4865" max="4865" width="36.375" style="141" customWidth="1"/>
    <col min="4866" max="4866" width="11.5" style="141" customWidth="1"/>
    <col min="4867" max="4868" width="14.75" style="141" customWidth="1"/>
    <col min="4869" max="4869" width="1.375" style="141" customWidth="1"/>
    <col min="4870" max="4873" width="11.125" style="141" customWidth="1"/>
    <col min="4874" max="4874" width="10.875" style="141" customWidth="1"/>
    <col min="4875" max="4875" width="11.125" style="141" customWidth="1"/>
    <col min="4876" max="5120" width="9" style="141"/>
    <col min="5121" max="5121" width="36.375" style="141" customWidth="1"/>
    <col min="5122" max="5122" width="11.5" style="141" customWidth="1"/>
    <col min="5123" max="5124" width="14.75" style="141" customWidth="1"/>
    <col min="5125" max="5125" width="1.375" style="141" customWidth="1"/>
    <col min="5126" max="5129" width="11.125" style="141" customWidth="1"/>
    <col min="5130" max="5130" width="10.875" style="141" customWidth="1"/>
    <col min="5131" max="5131" width="11.125" style="141" customWidth="1"/>
    <col min="5132" max="5376" width="9" style="141"/>
    <col min="5377" max="5377" width="36.375" style="141" customWidth="1"/>
    <col min="5378" max="5378" width="11.5" style="141" customWidth="1"/>
    <col min="5379" max="5380" width="14.75" style="141" customWidth="1"/>
    <col min="5381" max="5381" width="1.375" style="141" customWidth="1"/>
    <col min="5382" max="5385" width="11.125" style="141" customWidth="1"/>
    <col min="5386" max="5386" width="10.875" style="141" customWidth="1"/>
    <col min="5387" max="5387" width="11.125" style="141" customWidth="1"/>
    <col min="5388" max="5632" width="9" style="141"/>
    <col min="5633" max="5633" width="36.375" style="141" customWidth="1"/>
    <col min="5634" max="5634" width="11.5" style="141" customWidth="1"/>
    <col min="5635" max="5636" width="14.75" style="141" customWidth="1"/>
    <col min="5637" max="5637" width="1.375" style="141" customWidth="1"/>
    <col min="5638" max="5641" width="11.125" style="141" customWidth="1"/>
    <col min="5642" max="5642" width="10.875" style="141" customWidth="1"/>
    <col min="5643" max="5643" width="11.125" style="141" customWidth="1"/>
    <col min="5644" max="5888" width="9" style="141"/>
    <col min="5889" max="5889" width="36.375" style="141" customWidth="1"/>
    <col min="5890" max="5890" width="11.5" style="141" customWidth="1"/>
    <col min="5891" max="5892" width="14.75" style="141" customWidth="1"/>
    <col min="5893" max="5893" width="1.375" style="141" customWidth="1"/>
    <col min="5894" max="5897" width="11.125" style="141" customWidth="1"/>
    <col min="5898" max="5898" width="10.875" style="141" customWidth="1"/>
    <col min="5899" max="5899" width="11.125" style="141" customWidth="1"/>
    <col min="5900" max="6144" width="9" style="141"/>
    <col min="6145" max="6145" width="36.375" style="141" customWidth="1"/>
    <col min="6146" max="6146" width="11.5" style="141" customWidth="1"/>
    <col min="6147" max="6148" width="14.75" style="141" customWidth="1"/>
    <col min="6149" max="6149" width="1.375" style="141" customWidth="1"/>
    <col min="6150" max="6153" width="11.125" style="141" customWidth="1"/>
    <col min="6154" max="6154" width="10.875" style="141" customWidth="1"/>
    <col min="6155" max="6155" width="11.125" style="141" customWidth="1"/>
    <col min="6156" max="6400" width="9" style="141"/>
    <col min="6401" max="6401" width="36.375" style="141" customWidth="1"/>
    <col min="6402" max="6402" width="11.5" style="141" customWidth="1"/>
    <col min="6403" max="6404" width="14.75" style="141" customWidth="1"/>
    <col min="6405" max="6405" width="1.375" style="141" customWidth="1"/>
    <col min="6406" max="6409" width="11.125" style="141" customWidth="1"/>
    <col min="6410" max="6410" width="10.875" style="141" customWidth="1"/>
    <col min="6411" max="6411" width="11.125" style="141" customWidth="1"/>
    <col min="6412" max="6656" width="9" style="141"/>
    <col min="6657" max="6657" width="36.375" style="141" customWidth="1"/>
    <col min="6658" max="6658" width="11.5" style="141" customWidth="1"/>
    <col min="6659" max="6660" width="14.75" style="141" customWidth="1"/>
    <col min="6661" max="6661" width="1.375" style="141" customWidth="1"/>
    <col min="6662" max="6665" width="11.125" style="141" customWidth="1"/>
    <col min="6666" max="6666" width="10.875" style="141" customWidth="1"/>
    <col min="6667" max="6667" width="11.125" style="141" customWidth="1"/>
    <col min="6668" max="6912" width="9" style="141"/>
    <col min="6913" max="6913" width="36.375" style="141" customWidth="1"/>
    <col min="6914" max="6914" width="11.5" style="141" customWidth="1"/>
    <col min="6915" max="6916" width="14.75" style="141" customWidth="1"/>
    <col min="6917" max="6917" width="1.375" style="141" customWidth="1"/>
    <col min="6918" max="6921" width="11.125" style="141" customWidth="1"/>
    <col min="6922" max="6922" width="10.875" style="141" customWidth="1"/>
    <col min="6923" max="6923" width="11.125" style="141" customWidth="1"/>
    <col min="6924" max="7168" width="9" style="141"/>
    <col min="7169" max="7169" width="36.375" style="141" customWidth="1"/>
    <col min="7170" max="7170" width="11.5" style="141" customWidth="1"/>
    <col min="7171" max="7172" width="14.75" style="141" customWidth="1"/>
    <col min="7173" max="7173" width="1.375" style="141" customWidth="1"/>
    <col min="7174" max="7177" width="11.125" style="141" customWidth="1"/>
    <col min="7178" max="7178" width="10.875" style="141" customWidth="1"/>
    <col min="7179" max="7179" width="11.125" style="141" customWidth="1"/>
    <col min="7180" max="7424" width="9" style="141"/>
    <col min="7425" max="7425" width="36.375" style="141" customWidth="1"/>
    <col min="7426" max="7426" width="11.5" style="141" customWidth="1"/>
    <col min="7427" max="7428" width="14.75" style="141" customWidth="1"/>
    <col min="7429" max="7429" width="1.375" style="141" customWidth="1"/>
    <col min="7430" max="7433" width="11.125" style="141" customWidth="1"/>
    <col min="7434" max="7434" width="10.875" style="141" customWidth="1"/>
    <col min="7435" max="7435" width="11.125" style="141" customWidth="1"/>
    <col min="7436" max="7680" width="9" style="141"/>
    <col min="7681" max="7681" width="36.375" style="141" customWidth="1"/>
    <col min="7682" max="7682" width="11.5" style="141" customWidth="1"/>
    <col min="7683" max="7684" width="14.75" style="141" customWidth="1"/>
    <col min="7685" max="7685" width="1.375" style="141" customWidth="1"/>
    <col min="7686" max="7689" width="11.125" style="141" customWidth="1"/>
    <col min="7690" max="7690" width="10.875" style="141" customWidth="1"/>
    <col min="7691" max="7691" width="11.125" style="141" customWidth="1"/>
    <col min="7692" max="7936" width="9" style="141"/>
    <col min="7937" max="7937" width="36.375" style="141" customWidth="1"/>
    <col min="7938" max="7938" width="11.5" style="141" customWidth="1"/>
    <col min="7939" max="7940" width="14.75" style="141" customWidth="1"/>
    <col min="7941" max="7941" width="1.375" style="141" customWidth="1"/>
    <col min="7942" max="7945" width="11.125" style="141" customWidth="1"/>
    <col min="7946" max="7946" width="10.875" style="141" customWidth="1"/>
    <col min="7947" max="7947" width="11.125" style="141" customWidth="1"/>
    <col min="7948" max="8192" width="9" style="141"/>
    <col min="8193" max="8193" width="36.375" style="141" customWidth="1"/>
    <col min="8194" max="8194" width="11.5" style="141" customWidth="1"/>
    <col min="8195" max="8196" width="14.75" style="141" customWidth="1"/>
    <col min="8197" max="8197" width="1.375" style="141" customWidth="1"/>
    <col min="8198" max="8201" width="11.125" style="141" customWidth="1"/>
    <col min="8202" max="8202" width="10.875" style="141" customWidth="1"/>
    <col min="8203" max="8203" width="11.125" style="141" customWidth="1"/>
    <col min="8204" max="8448" width="9" style="141"/>
    <col min="8449" max="8449" width="36.375" style="141" customWidth="1"/>
    <col min="8450" max="8450" width="11.5" style="141" customWidth="1"/>
    <col min="8451" max="8452" width="14.75" style="141" customWidth="1"/>
    <col min="8453" max="8453" width="1.375" style="141" customWidth="1"/>
    <col min="8454" max="8457" width="11.125" style="141" customWidth="1"/>
    <col min="8458" max="8458" width="10.875" style="141" customWidth="1"/>
    <col min="8459" max="8459" width="11.125" style="141" customWidth="1"/>
    <col min="8460" max="8704" width="9" style="141"/>
    <col min="8705" max="8705" width="36.375" style="141" customWidth="1"/>
    <col min="8706" max="8706" width="11.5" style="141" customWidth="1"/>
    <col min="8707" max="8708" width="14.75" style="141" customWidth="1"/>
    <col min="8709" max="8709" width="1.375" style="141" customWidth="1"/>
    <col min="8710" max="8713" width="11.125" style="141" customWidth="1"/>
    <col min="8714" max="8714" width="10.875" style="141" customWidth="1"/>
    <col min="8715" max="8715" width="11.125" style="141" customWidth="1"/>
    <col min="8716" max="8960" width="9" style="141"/>
    <col min="8961" max="8961" width="36.375" style="141" customWidth="1"/>
    <col min="8962" max="8962" width="11.5" style="141" customWidth="1"/>
    <col min="8963" max="8964" width="14.75" style="141" customWidth="1"/>
    <col min="8965" max="8965" width="1.375" style="141" customWidth="1"/>
    <col min="8966" max="8969" width="11.125" style="141" customWidth="1"/>
    <col min="8970" max="8970" width="10.875" style="141" customWidth="1"/>
    <col min="8971" max="8971" width="11.125" style="141" customWidth="1"/>
    <col min="8972" max="9216" width="9" style="141"/>
    <col min="9217" max="9217" width="36.375" style="141" customWidth="1"/>
    <col min="9218" max="9218" width="11.5" style="141" customWidth="1"/>
    <col min="9219" max="9220" width="14.75" style="141" customWidth="1"/>
    <col min="9221" max="9221" width="1.375" style="141" customWidth="1"/>
    <col min="9222" max="9225" width="11.125" style="141" customWidth="1"/>
    <col min="9226" max="9226" width="10.875" style="141" customWidth="1"/>
    <col min="9227" max="9227" width="11.125" style="141" customWidth="1"/>
    <col min="9228" max="9472" width="9" style="141"/>
    <col min="9473" max="9473" width="36.375" style="141" customWidth="1"/>
    <col min="9474" max="9474" width="11.5" style="141" customWidth="1"/>
    <col min="9475" max="9476" width="14.75" style="141" customWidth="1"/>
    <col min="9477" max="9477" width="1.375" style="141" customWidth="1"/>
    <col min="9478" max="9481" width="11.125" style="141" customWidth="1"/>
    <col min="9482" max="9482" width="10.875" style="141" customWidth="1"/>
    <col min="9483" max="9483" width="11.125" style="141" customWidth="1"/>
    <col min="9484" max="9728" width="9" style="141"/>
    <col min="9729" max="9729" width="36.375" style="141" customWidth="1"/>
    <col min="9730" max="9730" width="11.5" style="141" customWidth="1"/>
    <col min="9731" max="9732" width="14.75" style="141" customWidth="1"/>
    <col min="9733" max="9733" width="1.375" style="141" customWidth="1"/>
    <col min="9734" max="9737" width="11.125" style="141" customWidth="1"/>
    <col min="9738" max="9738" width="10.875" style="141" customWidth="1"/>
    <col min="9739" max="9739" width="11.125" style="141" customWidth="1"/>
    <col min="9740" max="9984" width="9" style="141"/>
    <col min="9985" max="9985" width="36.375" style="141" customWidth="1"/>
    <col min="9986" max="9986" width="11.5" style="141" customWidth="1"/>
    <col min="9987" max="9988" width="14.75" style="141" customWidth="1"/>
    <col min="9989" max="9989" width="1.375" style="141" customWidth="1"/>
    <col min="9990" max="9993" width="11.125" style="141" customWidth="1"/>
    <col min="9994" max="9994" width="10.875" style="141" customWidth="1"/>
    <col min="9995" max="9995" width="11.125" style="141" customWidth="1"/>
    <col min="9996" max="10240" width="9" style="141"/>
    <col min="10241" max="10241" width="36.375" style="141" customWidth="1"/>
    <col min="10242" max="10242" width="11.5" style="141" customWidth="1"/>
    <col min="10243" max="10244" width="14.75" style="141" customWidth="1"/>
    <col min="10245" max="10245" width="1.375" style="141" customWidth="1"/>
    <col min="10246" max="10249" width="11.125" style="141" customWidth="1"/>
    <col min="10250" max="10250" width="10.875" style="141" customWidth="1"/>
    <col min="10251" max="10251" width="11.125" style="141" customWidth="1"/>
    <col min="10252" max="10496" width="9" style="141"/>
    <col min="10497" max="10497" width="36.375" style="141" customWidth="1"/>
    <col min="10498" max="10498" width="11.5" style="141" customWidth="1"/>
    <col min="10499" max="10500" width="14.75" style="141" customWidth="1"/>
    <col min="10501" max="10501" width="1.375" style="141" customWidth="1"/>
    <col min="10502" max="10505" width="11.125" style="141" customWidth="1"/>
    <col min="10506" max="10506" width="10.875" style="141" customWidth="1"/>
    <col min="10507" max="10507" width="11.125" style="141" customWidth="1"/>
    <col min="10508" max="10752" width="9" style="141"/>
    <col min="10753" max="10753" width="36.375" style="141" customWidth="1"/>
    <col min="10754" max="10754" width="11.5" style="141" customWidth="1"/>
    <col min="10755" max="10756" width="14.75" style="141" customWidth="1"/>
    <col min="10757" max="10757" width="1.375" style="141" customWidth="1"/>
    <col min="10758" max="10761" width="11.125" style="141" customWidth="1"/>
    <col min="10762" max="10762" width="10.875" style="141" customWidth="1"/>
    <col min="10763" max="10763" width="11.125" style="141" customWidth="1"/>
    <col min="10764" max="11008" width="9" style="141"/>
    <col min="11009" max="11009" width="36.375" style="141" customWidth="1"/>
    <col min="11010" max="11010" width="11.5" style="141" customWidth="1"/>
    <col min="11011" max="11012" width="14.75" style="141" customWidth="1"/>
    <col min="11013" max="11013" width="1.375" style="141" customWidth="1"/>
    <col min="11014" max="11017" width="11.125" style="141" customWidth="1"/>
    <col min="11018" max="11018" width="10.875" style="141" customWidth="1"/>
    <col min="11019" max="11019" width="11.125" style="141" customWidth="1"/>
    <col min="11020" max="11264" width="9" style="141"/>
    <col min="11265" max="11265" width="36.375" style="141" customWidth="1"/>
    <col min="11266" max="11266" width="11.5" style="141" customWidth="1"/>
    <col min="11267" max="11268" width="14.75" style="141" customWidth="1"/>
    <col min="11269" max="11269" width="1.375" style="141" customWidth="1"/>
    <col min="11270" max="11273" width="11.125" style="141" customWidth="1"/>
    <col min="11274" max="11274" width="10.875" style="141" customWidth="1"/>
    <col min="11275" max="11275" width="11.125" style="141" customWidth="1"/>
    <col min="11276" max="11520" width="9" style="141"/>
    <col min="11521" max="11521" width="36.375" style="141" customWidth="1"/>
    <col min="11522" max="11522" width="11.5" style="141" customWidth="1"/>
    <col min="11523" max="11524" width="14.75" style="141" customWidth="1"/>
    <col min="11525" max="11525" width="1.375" style="141" customWidth="1"/>
    <col min="11526" max="11529" width="11.125" style="141" customWidth="1"/>
    <col min="11530" max="11530" width="10.875" style="141" customWidth="1"/>
    <col min="11531" max="11531" width="11.125" style="141" customWidth="1"/>
    <col min="11532" max="11776" width="9" style="141"/>
    <col min="11777" max="11777" width="36.375" style="141" customWidth="1"/>
    <col min="11778" max="11778" width="11.5" style="141" customWidth="1"/>
    <col min="11779" max="11780" width="14.75" style="141" customWidth="1"/>
    <col min="11781" max="11781" width="1.375" style="141" customWidth="1"/>
    <col min="11782" max="11785" width="11.125" style="141" customWidth="1"/>
    <col min="11786" max="11786" width="10.875" style="141" customWidth="1"/>
    <col min="11787" max="11787" width="11.125" style="141" customWidth="1"/>
    <col min="11788" max="12032" width="9" style="141"/>
    <col min="12033" max="12033" width="36.375" style="141" customWidth="1"/>
    <col min="12034" max="12034" width="11.5" style="141" customWidth="1"/>
    <col min="12035" max="12036" width="14.75" style="141" customWidth="1"/>
    <col min="12037" max="12037" width="1.375" style="141" customWidth="1"/>
    <col min="12038" max="12041" width="11.125" style="141" customWidth="1"/>
    <col min="12042" max="12042" width="10.875" style="141" customWidth="1"/>
    <col min="12043" max="12043" width="11.125" style="141" customWidth="1"/>
    <col min="12044" max="12288" width="9" style="141"/>
    <col min="12289" max="12289" width="36.375" style="141" customWidth="1"/>
    <col min="12290" max="12290" width="11.5" style="141" customWidth="1"/>
    <col min="12291" max="12292" width="14.75" style="141" customWidth="1"/>
    <col min="12293" max="12293" width="1.375" style="141" customWidth="1"/>
    <col min="12294" max="12297" width="11.125" style="141" customWidth="1"/>
    <col min="12298" max="12298" width="10.875" style="141" customWidth="1"/>
    <col min="12299" max="12299" width="11.125" style="141" customWidth="1"/>
    <col min="12300" max="12544" width="9" style="141"/>
    <col min="12545" max="12545" width="36.375" style="141" customWidth="1"/>
    <col min="12546" max="12546" width="11.5" style="141" customWidth="1"/>
    <col min="12547" max="12548" width="14.75" style="141" customWidth="1"/>
    <col min="12549" max="12549" width="1.375" style="141" customWidth="1"/>
    <col min="12550" max="12553" width="11.125" style="141" customWidth="1"/>
    <col min="12554" max="12554" width="10.875" style="141" customWidth="1"/>
    <col min="12555" max="12555" width="11.125" style="141" customWidth="1"/>
    <col min="12556" max="12800" width="9" style="141"/>
    <col min="12801" max="12801" width="36.375" style="141" customWidth="1"/>
    <col min="12802" max="12802" width="11.5" style="141" customWidth="1"/>
    <col min="12803" max="12804" width="14.75" style="141" customWidth="1"/>
    <col min="12805" max="12805" width="1.375" style="141" customWidth="1"/>
    <col min="12806" max="12809" width="11.125" style="141" customWidth="1"/>
    <col min="12810" max="12810" width="10.875" style="141" customWidth="1"/>
    <col min="12811" max="12811" width="11.125" style="141" customWidth="1"/>
    <col min="12812" max="13056" width="9" style="141"/>
    <col min="13057" max="13057" width="36.375" style="141" customWidth="1"/>
    <col min="13058" max="13058" width="11.5" style="141" customWidth="1"/>
    <col min="13059" max="13060" width="14.75" style="141" customWidth="1"/>
    <col min="13061" max="13061" width="1.375" style="141" customWidth="1"/>
    <col min="13062" max="13065" width="11.125" style="141" customWidth="1"/>
    <col min="13066" max="13066" width="10.875" style="141" customWidth="1"/>
    <col min="13067" max="13067" width="11.125" style="141" customWidth="1"/>
    <col min="13068" max="13312" width="9" style="141"/>
    <col min="13313" max="13313" width="36.375" style="141" customWidth="1"/>
    <col min="13314" max="13314" width="11.5" style="141" customWidth="1"/>
    <col min="13315" max="13316" width="14.75" style="141" customWidth="1"/>
    <col min="13317" max="13317" width="1.375" style="141" customWidth="1"/>
    <col min="13318" max="13321" width="11.125" style="141" customWidth="1"/>
    <col min="13322" max="13322" width="10.875" style="141" customWidth="1"/>
    <col min="13323" max="13323" width="11.125" style="141" customWidth="1"/>
    <col min="13324" max="13568" width="9" style="141"/>
    <col min="13569" max="13569" width="36.375" style="141" customWidth="1"/>
    <col min="13570" max="13570" width="11.5" style="141" customWidth="1"/>
    <col min="13571" max="13572" width="14.75" style="141" customWidth="1"/>
    <col min="13573" max="13573" width="1.375" style="141" customWidth="1"/>
    <col min="13574" max="13577" width="11.125" style="141" customWidth="1"/>
    <col min="13578" max="13578" width="10.875" style="141" customWidth="1"/>
    <col min="13579" max="13579" width="11.125" style="141" customWidth="1"/>
    <col min="13580" max="13824" width="9" style="141"/>
    <col min="13825" max="13825" width="36.375" style="141" customWidth="1"/>
    <col min="13826" max="13826" width="11.5" style="141" customWidth="1"/>
    <col min="13827" max="13828" width="14.75" style="141" customWidth="1"/>
    <col min="13829" max="13829" width="1.375" style="141" customWidth="1"/>
    <col min="13830" max="13833" width="11.125" style="141" customWidth="1"/>
    <col min="13834" max="13834" width="10.875" style="141" customWidth="1"/>
    <col min="13835" max="13835" width="11.125" style="141" customWidth="1"/>
    <col min="13836" max="14080" width="9" style="141"/>
    <col min="14081" max="14081" width="36.375" style="141" customWidth="1"/>
    <col min="14082" max="14082" width="11.5" style="141" customWidth="1"/>
    <col min="14083" max="14084" width="14.75" style="141" customWidth="1"/>
    <col min="14085" max="14085" width="1.375" style="141" customWidth="1"/>
    <col min="14086" max="14089" width="11.125" style="141" customWidth="1"/>
    <col min="14090" max="14090" width="10.875" style="141" customWidth="1"/>
    <col min="14091" max="14091" width="11.125" style="141" customWidth="1"/>
    <col min="14092" max="14336" width="9" style="141"/>
    <col min="14337" max="14337" width="36.375" style="141" customWidth="1"/>
    <col min="14338" max="14338" width="11.5" style="141" customWidth="1"/>
    <col min="14339" max="14340" width="14.75" style="141" customWidth="1"/>
    <col min="14341" max="14341" width="1.375" style="141" customWidth="1"/>
    <col min="14342" max="14345" width="11.125" style="141" customWidth="1"/>
    <col min="14346" max="14346" width="10.875" style="141" customWidth="1"/>
    <col min="14347" max="14347" width="11.125" style="141" customWidth="1"/>
    <col min="14348" max="14592" width="9" style="141"/>
    <col min="14593" max="14593" width="36.375" style="141" customWidth="1"/>
    <col min="14594" max="14594" width="11.5" style="141" customWidth="1"/>
    <col min="14595" max="14596" width="14.75" style="141" customWidth="1"/>
    <col min="14597" max="14597" width="1.375" style="141" customWidth="1"/>
    <col min="14598" max="14601" width="11.125" style="141" customWidth="1"/>
    <col min="14602" max="14602" width="10.875" style="141" customWidth="1"/>
    <col min="14603" max="14603" width="11.125" style="141" customWidth="1"/>
    <col min="14604" max="14848" width="9" style="141"/>
    <col min="14849" max="14849" width="36.375" style="141" customWidth="1"/>
    <col min="14850" max="14850" width="11.5" style="141" customWidth="1"/>
    <col min="14851" max="14852" width="14.75" style="141" customWidth="1"/>
    <col min="14853" max="14853" width="1.375" style="141" customWidth="1"/>
    <col min="14854" max="14857" width="11.125" style="141" customWidth="1"/>
    <col min="14858" max="14858" width="10.875" style="141" customWidth="1"/>
    <col min="14859" max="14859" width="11.125" style="141" customWidth="1"/>
    <col min="14860" max="15104" width="9" style="141"/>
    <col min="15105" max="15105" width="36.375" style="141" customWidth="1"/>
    <col min="15106" max="15106" width="11.5" style="141" customWidth="1"/>
    <col min="15107" max="15108" width="14.75" style="141" customWidth="1"/>
    <col min="15109" max="15109" width="1.375" style="141" customWidth="1"/>
    <col min="15110" max="15113" width="11.125" style="141" customWidth="1"/>
    <col min="15114" max="15114" width="10.875" style="141" customWidth="1"/>
    <col min="15115" max="15115" width="11.125" style="141" customWidth="1"/>
    <col min="15116" max="15360" width="9" style="141"/>
    <col min="15361" max="15361" width="36.375" style="141" customWidth="1"/>
    <col min="15362" max="15362" width="11.5" style="141" customWidth="1"/>
    <col min="15363" max="15364" width="14.75" style="141" customWidth="1"/>
    <col min="15365" max="15365" width="1.375" style="141" customWidth="1"/>
    <col min="15366" max="15369" width="11.125" style="141" customWidth="1"/>
    <col min="15370" max="15370" width="10.875" style="141" customWidth="1"/>
    <col min="15371" max="15371" width="11.125" style="141" customWidth="1"/>
    <col min="15372" max="15616" width="9" style="141"/>
    <col min="15617" max="15617" width="36.375" style="141" customWidth="1"/>
    <col min="15618" max="15618" width="11.5" style="141" customWidth="1"/>
    <col min="15619" max="15620" width="14.75" style="141" customWidth="1"/>
    <col min="15621" max="15621" width="1.375" style="141" customWidth="1"/>
    <col min="15622" max="15625" width="11.125" style="141" customWidth="1"/>
    <col min="15626" max="15626" width="10.875" style="141" customWidth="1"/>
    <col min="15627" max="15627" width="11.125" style="141" customWidth="1"/>
    <col min="15628" max="15872" width="9" style="141"/>
    <col min="15873" max="15873" width="36.375" style="141" customWidth="1"/>
    <col min="15874" max="15874" width="11.5" style="141" customWidth="1"/>
    <col min="15875" max="15876" width="14.75" style="141" customWidth="1"/>
    <col min="15877" max="15877" width="1.375" style="141" customWidth="1"/>
    <col min="15878" max="15881" width="11.125" style="141" customWidth="1"/>
    <col min="15882" max="15882" width="10.875" style="141" customWidth="1"/>
    <col min="15883" max="15883" width="11.125" style="141" customWidth="1"/>
    <col min="15884" max="16128" width="9" style="141"/>
    <col min="16129" max="16129" width="36.375" style="141" customWidth="1"/>
    <col min="16130" max="16130" width="11.5" style="141" customWidth="1"/>
    <col min="16131" max="16132" width="14.75" style="141" customWidth="1"/>
    <col min="16133" max="16133" width="1.375" style="141" customWidth="1"/>
    <col min="16134" max="16137" width="11.125" style="141" customWidth="1"/>
    <col min="16138" max="16138" width="10.875" style="141" customWidth="1"/>
    <col min="16139" max="16139" width="11.125" style="141" customWidth="1"/>
    <col min="16140" max="16384" width="9" style="141"/>
  </cols>
  <sheetData>
    <row r="1" spans="1:13" ht="18.75">
      <c r="A1" s="140"/>
    </row>
    <row r="2" spans="1:13" s="142" customFormat="1" ht="16.5" thickBot="1">
      <c r="K2" s="141"/>
    </row>
    <row r="3" spans="1:13" s="142" customFormat="1" ht="15.75">
      <c r="A3" s="143"/>
      <c r="B3" s="144"/>
      <c r="C3" s="144"/>
      <c r="D3" s="144"/>
      <c r="E3" s="144"/>
      <c r="F3" s="144"/>
      <c r="G3" s="145"/>
      <c r="H3" s="146"/>
      <c r="K3" s="141"/>
    </row>
    <row r="4" spans="1:13" s="142" customFormat="1" ht="15.75">
      <c r="A4" s="147" t="s">
        <v>119</v>
      </c>
      <c r="B4" s="146"/>
      <c r="C4" s="146"/>
      <c r="D4" s="146"/>
      <c r="E4" s="146"/>
      <c r="F4" s="146"/>
      <c r="G4" s="148"/>
      <c r="H4" s="146"/>
      <c r="K4" s="141"/>
    </row>
    <row r="5" spans="1:13" s="142" customFormat="1" ht="15.75">
      <c r="A5" s="149" t="s">
        <v>51</v>
      </c>
      <c r="B5" s="146"/>
      <c r="C5" s="146"/>
      <c r="D5" s="146"/>
      <c r="E5" s="146"/>
      <c r="F5" s="146"/>
      <c r="G5" s="148"/>
      <c r="H5" s="146"/>
      <c r="K5" s="141"/>
    </row>
    <row r="6" spans="1:13" s="142" customFormat="1" ht="16.5" thickBot="1">
      <c r="A6" s="150"/>
      <c r="B6" s="151"/>
      <c r="C6" s="151"/>
      <c r="D6" s="151"/>
      <c r="E6" s="151"/>
      <c r="F6" s="151"/>
      <c r="G6" s="152"/>
      <c r="H6" s="146"/>
      <c r="K6" s="141"/>
    </row>
    <row r="7" spans="1:13" s="142" customFormat="1" ht="15.75">
      <c r="K7" s="141"/>
    </row>
    <row r="8" spans="1:13" s="142" customFormat="1" ht="15.75">
      <c r="A8" s="153"/>
      <c r="B8" s="153"/>
      <c r="C8" s="157" t="s">
        <v>120</v>
      </c>
      <c r="D8" s="154"/>
      <c r="E8" s="155"/>
      <c r="F8" s="156"/>
      <c r="H8" s="157" t="s">
        <v>121</v>
      </c>
      <c r="I8" s="158"/>
      <c r="K8" s="141"/>
    </row>
    <row r="9" spans="1:13" s="142" customFormat="1" ht="47.25">
      <c r="A9" s="159" t="s">
        <v>52</v>
      </c>
      <c r="B9" s="160" t="s">
        <v>53</v>
      </c>
      <c r="C9" s="160" t="s">
        <v>54</v>
      </c>
      <c r="D9" s="160" t="s">
        <v>55</v>
      </c>
      <c r="E9" s="161"/>
      <c r="F9" s="160" t="s">
        <v>56</v>
      </c>
      <c r="G9" s="160" t="s">
        <v>57</v>
      </c>
      <c r="H9" s="160" t="s">
        <v>58</v>
      </c>
      <c r="I9" s="160" t="s">
        <v>36</v>
      </c>
      <c r="K9" s="141"/>
    </row>
    <row r="10" spans="1:13" s="142" customFormat="1" ht="15.75">
      <c r="A10" s="162" t="s">
        <v>59</v>
      </c>
      <c r="B10" s="163">
        <v>2.6891062727403083</v>
      </c>
      <c r="C10" s="290">
        <v>62.284709238535228</v>
      </c>
      <c r="D10" s="290">
        <v>82.567016347785753</v>
      </c>
      <c r="E10" s="161"/>
      <c r="F10" s="163">
        <v>1</v>
      </c>
      <c r="G10" s="163">
        <v>1.3156971993682502</v>
      </c>
      <c r="H10" s="291">
        <v>0.60204252504718636</v>
      </c>
      <c r="I10" s="292">
        <f>SUM(F10:H10)</f>
        <v>2.9177397244154362</v>
      </c>
      <c r="M10" s="164"/>
    </row>
    <row r="11" spans="1:13" s="142" customFormat="1" ht="6.75" customHeight="1">
      <c r="A11" s="165"/>
      <c r="B11" s="166"/>
      <c r="C11" s="167"/>
      <c r="D11" s="167"/>
      <c r="M11" s="164"/>
    </row>
    <row r="13" spans="1:13">
      <c r="A13" s="168" t="s">
        <v>60</v>
      </c>
      <c r="B13" s="169"/>
      <c r="C13" s="169"/>
      <c r="D13" s="169"/>
    </row>
    <row r="14" spans="1:13" ht="15.75" hidden="1" thickBot="1">
      <c r="A14" s="141" t="s">
        <v>61</v>
      </c>
      <c r="B14" s="170">
        <v>2.1588394213178135</v>
      </c>
      <c r="D14" s="141" t="s">
        <v>62</v>
      </c>
      <c r="F14" s="171">
        <v>1</v>
      </c>
      <c r="G14" s="172">
        <f>+G10/SUM($G$10:$H$10)</f>
        <v>0.68606661405488678</v>
      </c>
      <c r="H14" s="172">
        <f>+H10/SUM($G$10:$H$10)</f>
        <v>0.31393338594511322</v>
      </c>
      <c r="I14" s="173"/>
    </row>
    <row r="15" spans="1:13" ht="15.75" hidden="1" thickBot="1">
      <c r="F15" s="174">
        <v>1</v>
      </c>
      <c r="G15" s="175">
        <f>($K$21-1)*G14</f>
        <v>1.3156971993682502</v>
      </c>
      <c r="H15" s="175">
        <f>($K$21-1)*H14</f>
        <v>0.60204252504718636</v>
      </c>
      <c r="I15" s="176">
        <f>SUM(F15:H15)</f>
        <v>2.9177397244154362</v>
      </c>
      <c r="L15" s="141">
        <f>+I15/I10</f>
        <v>1</v>
      </c>
    </row>
    <row r="16" spans="1:13" ht="18.75" hidden="1">
      <c r="A16" s="177" t="s">
        <v>63</v>
      </c>
    </row>
    <row r="17" spans="1:12" hidden="1">
      <c r="A17" s="178"/>
      <c r="B17" s="179" t="s">
        <v>64</v>
      </c>
      <c r="C17" s="179" t="s">
        <v>65</v>
      </c>
      <c r="D17" s="179" t="s">
        <v>66</v>
      </c>
      <c r="E17" s="179" t="s">
        <v>67</v>
      </c>
      <c r="F17" s="179" t="s">
        <v>68</v>
      </c>
      <c r="G17" s="179" t="s">
        <v>69</v>
      </c>
      <c r="H17" s="179" t="s">
        <v>70</v>
      </c>
      <c r="I17" s="179" t="s">
        <v>71</v>
      </c>
      <c r="J17" s="179" t="s">
        <v>72</v>
      </c>
      <c r="K17" s="179" t="s">
        <v>73</v>
      </c>
    </row>
    <row r="18" spans="1:12" hidden="1">
      <c r="A18" s="178"/>
      <c r="B18" s="178"/>
      <c r="C18" s="178"/>
      <c r="D18" s="178"/>
      <c r="E18" s="178"/>
      <c r="F18" s="178"/>
      <c r="G18" s="178"/>
      <c r="H18" s="178"/>
      <c r="I18" s="178"/>
      <c r="J18" s="178"/>
      <c r="K18" s="178"/>
    </row>
    <row r="19" spans="1:12" hidden="1">
      <c r="A19" s="180" t="s">
        <v>74</v>
      </c>
      <c r="B19" s="178"/>
      <c r="C19" s="181">
        <v>0.99199999999999999</v>
      </c>
      <c r="D19" s="181">
        <v>1.0640000000000001</v>
      </c>
      <c r="E19" s="181">
        <v>1.036</v>
      </c>
      <c r="F19" s="181">
        <v>1.016</v>
      </c>
      <c r="G19" s="181">
        <v>1.018</v>
      </c>
      <c r="H19" s="181">
        <v>1</v>
      </c>
      <c r="I19" s="181">
        <v>1.0089999999999999</v>
      </c>
      <c r="J19" s="181">
        <v>1.032</v>
      </c>
      <c r="K19" s="181">
        <v>1.042</v>
      </c>
    </row>
    <row r="20" spans="1:12" ht="15.75" hidden="1" thickBot="1"/>
    <row r="21" spans="1:12" ht="15.75" hidden="1" thickBot="1">
      <c r="H21" s="176">
        <f>+B10</f>
        <v>2.6891062727403083</v>
      </c>
      <c r="I21" s="169">
        <f>+H21*I19</f>
        <v>2.7133082291949706</v>
      </c>
      <c r="J21" s="169">
        <f>+J19*I21</f>
        <v>2.8001340925292095</v>
      </c>
      <c r="K21" s="169">
        <f>+K19*J21</f>
        <v>2.9177397244154366</v>
      </c>
      <c r="L21" s="141">
        <f>+K21/H21</f>
        <v>1.0850220959999999</v>
      </c>
    </row>
    <row r="22" spans="1:12" hidden="1">
      <c r="K22" s="182"/>
    </row>
    <row r="23" spans="1:12" hidden="1">
      <c r="I23" s="183">
        <f>+I19-1</f>
        <v>8.999999999999897E-3</v>
      </c>
      <c r="J23" s="183">
        <f>+J19-1</f>
        <v>3.2000000000000028E-2</v>
      </c>
      <c r="K23" s="183">
        <f>+K19-1</f>
        <v>4.2000000000000037E-2</v>
      </c>
    </row>
    <row r="24" spans="1:12" hidden="1">
      <c r="I24" s="183">
        <f>1+I23+H24</f>
        <v>1.0089999999999999</v>
      </c>
      <c r="J24" s="183">
        <f>1+J23+I24</f>
        <v>2.0409999999999999</v>
      </c>
      <c r="K24" s="183">
        <f>1+K23+J24</f>
        <v>3.0830000000000002</v>
      </c>
    </row>
  </sheetData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7"/>
  <sheetViews>
    <sheetView view="pageBreakPreview" zoomScale="85" zoomScaleNormal="100" zoomScaleSheetLayoutView="85" workbookViewId="0">
      <selection activeCell="D11" sqref="D11"/>
    </sheetView>
  </sheetViews>
  <sheetFormatPr defaultRowHeight="15"/>
  <cols>
    <col min="1" max="1" width="28.5" style="185" customWidth="1"/>
    <col min="2" max="2" width="39.875" style="185" customWidth="1"/>
    <col min="3" max="3" width="13.25" style="185" customWidth="1"/>
    <col min="4" max="10" width="12.625" style="185" customWidth="1"/>
    <col min="11" max="11" width="9.25" style="185" customWidth="1"/>
    <col min="12" max="256" width="9" style="185"/>
    <col min="257" max="257" width="28.5" style="185" customWidth="1"/>
    <col min="258" max="258" width="39.875" style="185" customWidth="1"/>
    <col min="259" max="259" width="13.25" style="185" customWidth="1"/>
    <col min="260" max="266" width="12.625" style="185" customWidth="1"/>
    <col min="267" max="267" width="9.25" style="185" customWidth="1"/>
    <col min="268" max="512" width="9" style="185"/>
    <col min="513" max="513" width="28.5" style="185" customWidth="1"/>
    <col min="514" max="514" width="39.875" style="185" customWidth="1"/>
    <col min="515" max="515" width="13.25" style="185" customWidth="1"/>
    <col min="516" max="522" width="12.625" style="185" customWidth="1"/>
    <col min="523" max="523" width="9.25" style="185" customWidth="1"/>
    <col min="524" max="768" width="9" style="185"/>
    <col min="769" max="769" width="28.5" style="185" customWidth="1"/>
    <col min="770" max="770" width="39.875" style="185" customWidth="1"/>
    <col min="771" max="771" width="13.25" style="185" customWidth="1"/>
    <col min="772" max="778" width="12.625" style="185" customWidth="1"/>
    <col min="779" max="779" width="9.25" style="185" customWidth="1"/>
    <col min="780" max="1024" width="9" style="185"/>
    <col min="1025" max="1025" width="28.5" style="185" customWidth="1"/>
    <col min="1026" max="1026" width="39.875" style="185" customWidth="1"/>
    <col min="1027" max="1027" width="13.25" style="185" customWidth="1"/>
    <col min="1028" max="1034" width="12.625" style="185" customWidth="1"/>
    <col min="1035" max="1035" width="9.25" style="185" customWidth="1"/>
    <col min="1036" max="1280" width="9" style="185"/>
    <col min="1281" max="1281" width="28.5" style="185" customWidth="1"/>
    <col min="1282" max="1282" width="39.875" style="185" customWidth="1"/>
    <col min="1283" max="1283" width="13.25" style="185" customWidth="1"/>
    <col min="1284" max="1290" width="12.625" style="185" customWidth="1"/>
    <col min="1291" max="1291" width="9.25" style="185" customWidth="1"/>
    <col min="1292" max="1536" width="9" style="185"/>
    <col min="1537" max="1537" width="28.5" style="185" customWidth="1"/>
    <col min="1538" max="1538" width="39.875" style="185" customWidth="1"/>
    <col min="1539" max="1539" width="13.25" style="185" customWidth="1"/>
    <col min="1540" max="1546" width="12.625" style="185" customWidth="1"/>
    <col min="1547" max="1547" width="9.25" style="185" customWidth="1"/>
    <col min="1548" max="1792" width="9" style="185"/>
    <col min="1793" max="1793" width="28.5" style="185" customWidth="1"/>
    <col min="1794" max="1794" width="39.875" style="185" customWidth="1"/>
    <col min="1795" max="1795" width="13.25" style="185" customWidth="1"/>
    <col min="1796" max="1802" width="12.625" style="185" customWidth="1"/>
    <col min="1803" max="1803" width="9.25" style="185" customWidth="1"/>
    <col min="1804" max="2048" width="9" style="185"/>
    <col min="2049" max="2049" width="28.5" style="185" customWidth="1"/>
    <col min="2050" max="2050" width="39.875" style="185" customWidth="1"/>
    <col min="2051" max="2051" width="13.25" style="185" customWidth="1"/>
    <col min="2052" max="2058" width="12.625" style="185" customWidth="1"/>
    <col min="2059" max="2059" width="9.25" style="185" customWidth="1"/>
    <col min="2060" max="2304" width="9" style="185"/>
    <col min="2305" max="2305" width="28.5" style="185" customWidth="1"/>
    <col min="2306" max="2306" width="39.875" style="185" customWidth="1"/>
    <col min="2307" max="2307" width="13.25" style="185" customWidth="1"/>
    <col min="2308" max="2314" width="12.625" style="185" customWidth="1"/>
    <col min="2315" max="2315" width="9.25" style="185" customWidth="1"/>
    <col min="2316" max="2560" width="9" style="185"/>
    <col min="2561" max="2561" width="28.5" style="185" customWidth="1"/>
    <col min="2562" max="2562" width="39.875" style="185" customWidth="1"/>
    <col min="2563" max="2563" width="13.25" style="185" customWidth="1"/>
    <col min="2564" max="2570" width="12.625" style="185" customWidth="1"/>
    <col min="2571" max="2571" width="9.25" style="185" customWidth="1"/>
    <col min="2572" max="2816" width="9" style="185"/>
    <col min="2817" max="2817" width="28.5" style="185" customWidth="1"/>
    <col min="2818" max="2818" width="39.875" style="185" customWidth="1"/>
    <col min="2819" max="2819" width="13.25" style="185" customWidth="1"/>
    <col min="2820" max="2826" width="12.625" style="185" customWidth="1"/>
    <col min="2827" max="2827" width="9.25" style="185" customWidth="1"/>
    <col min="2828" max="3072" width="9" style="185"/>
    <col min="3073" max="3073" width="28.5" style="185" customWidth="1"/>
    <col min="3074" max="3074" width="39.875" style="185" customWidth="1"/>
    <col min="3075" max="3075" width="13.25" style="185" customWidth="1"/>
    <col min="3076" max="3082" width="12.625" style="185" customWidth="1"/>
    <col min="3083" max="3083" width="9.25" style="185" customWidth="1"/>
    <col min="3084" max="3328" width="9" style="185"/>
    <col min="3329" max="3329" width="28.5" style="185" customWidth="1"/>
    <col min="3330" max="3330" width="39.875" style="185" customWidth="1"/>
    <col min="3331" max="3331" width="13.25" style="185" customWidth="1"/>
    <col min="3332" max="3338" width="12.625" style="185" customWidth="1"/>
    <col min="3339" max="3339" width="9.25" style="185" customWidth="1"/>
    <col min="3340" max="3584" width="9" style="185"/>
    <col min="3585" max="3585" width="28.5" style="185" customWidth="1"/>
    <col min="3586" max="3586" width="39.875" style="185" customWidth="1"/>
    <col min="3587" max="3587" width="13.25" style="185" customWidth="1"/>
    <col min="3588" max="3594" width="12.625" style="185" customWidth="1"/>
    <col min="3595" max="3595" width="9.25" style="185" customWidth="1"/>
    <col min="3596" max="3840" width="9" style="185"/>
    <col min="3841" max="3841" width="28.5" style="185" customWidth="1"/>
    <col min="3842" max="3842" width="39.875" style="185" customWidth="1"/>
    <col min="3843" max="3843" width="13.25" style="185" customWidth="1"/>
    <col min="3844" max="3850" width="12.625" style="185" customWidth="1"/>
    <col min="3851" max="3851" width="9.25" style="185" customWidth="1"/>
    <col min="3852" max="4096" width="9" style="185"/>
    <col min="4097" max="4097" width="28.5" style="185" customWidth="1"/>
    <col min="4098" max="4098" width="39.875" style="185" customWidth="1"/>
    <col min="4099" max="4099" width="13.25" style="185" customWidth="1"/>
    <col min="4100" max="4106" width="12.625" style="185" customWidth="1"/>
    <col min="4107" max="4107" width="9.25" style="185" customWidth="1"/>
    <col min="4108" max="4352" width="9" style="185"/>
    <col min="4353" max="4353" width="28.5" style="185" customWidth="1"/>
    <col min="4354" max="4354" width="39.875" style="185" customWidth="1"/>
    <col min="4355" max="4355" width="13.25" style="185" customWidth="1"/>
    <col min="4356" max="4362" width="12.625" style="185" customWidth="1"/>
    <col min="4363" max="4363" width="9.25" style="185" customWidth="1"/>
    <col min="4364" max="4608" width="9" style="185"/>
    <col min="4609" max="4609" width="28.5" style="185" customWidth="1"/>
    <col min="4610" max="4610" width="39.875" style="185" customWidth="1"/>
    <col min="4611" max="4611" width="13.25" style="185" customWidth="1"/>
    <col min="4612" max="4618" width="12.625" style="185" customWidth="1"/>
    <col min="4619" max="4619" width="9.25" style="185" customWidth="1"/>
    <col min="4620" max="4864" width="9" style="185"/>
    <col min="4865" max="4865" width="28.5" style="185" customWidth="1"/>
    <col min="4866" max="4866" width="39.875" style="185" customWidth="1"/>
    <col min="4867" max="4867" width="13.25" style="185" customWidth="1"/>
    <col min="4868" max="4874" width="12.625" style="185" customWidth="1"/>
    <col min="4875" max="4875" width="9.25" style="185" customWidth="1"/>
    <col min="4876" max="5120" width="9" style="185"/>
    <col min="5121" max="5121" width="28.5" style="185" customWidth="1"/>
    <col min="5122" max="5122" width="39.875" style="185" customWidth="1"/>
    <col min="5123" max="5123" width="13.25" style="185" customWidth="1"/>
    <col min="5124" max="5130" width="12.625" style="185" customWidth="1"/>
    <col min="5131" max="5131" width="9.25" style="185" customWidth="1"/>
    <col min="5132" max="5376" width="9" style="185"/>
    <col min="5377" max="5377" width="28.5" style="185" customWidth="1"/>
    <col min="5378" max="5378" width="39.875" style="185" customWidth="1"/>
    <col min="5379" max="5379" width="13.25" style="185" customWidth="1"/>
    <col min="5380" max="5386" width="12.625" style="185" customWidth="1"/>
    <col min="5387" max="5387" width="9.25" style="185" customWidth="1"/>
    <col min="5388" max="5632" width="9" style="185"/>
    <col min="5633" max="5633" width="28.5" style="185" customWidth="1"/>
    <col min="5634" max="5634" width="39.875" style="185" customWidth="1"/>
    <col min="5635" max="5635" width="13.25" style="185" customWidth="1"/>
    <col min="5636" max="5642" width="12.625" style="185" customWidth="1"/>
    <col min="5643" max="5643" width="9.25" style="185" customWidth="1"/>
    <col min="5644" max="5888" width="9" style="185"/>
    <col min="5889" max="5889" width="28.5" style="185" customWidth="1"/>
    <col min="5890" max="5890" width="39.875" style="185" customWidth="1"/>
    <col min="5891" max="5891" width="13.25" style="185" customWidth="1"/>
    <col min="5892" max="5898" width="12.625" style="185" customWidth="1"/>
    <col min="5899" max="5899" width="9.25" style="185" customWidth="1"/>
    <col min="5900" max="6144" width="9" style="185"/>
    <col min="6145" max="6145" width="28.5" style="185" customWidth="1"/>
    <col min="6146" max="6146" width="39.875" style="185" customWidth="1"/>
    <col min="6147" max="6147" width="13.25" style="185" customWidth="1"/>
    <col min="6148" max="6154" width="12.625" style="185" customWidth="1"/>
    <col min="6155" max="6155" width="9.25" style="185" customWidth="1"/>
    <col min="6156" max="6400" width="9" style="185"/>
    <col min="6401" max="6401" width="28.5" style="185" customWidth="1"/>
    <col min="6402" max="6402" width="39.875" style="185" customWidth="1"/>
    <col min="6403" max="6403" width="13.25" style="185" customWidth="1"/>
    <col min="6404" max="6410" width="12.625" style="185" customWidth="1"/>
    <col min="6411" max="6411" width="9.25" style="185" customWidth="1"/>
    <col min="6412" max="6656" width="9" style="185"/>
    <col min="6657" max="6657" width="28.5" style="185" customWidth="1"/>
    <col min="6658" max="6658" width="39.875" style="185" customWidth="1"/>
    <col min="6659" max="6659" width="13.25" style="185" customWidth="1"/>
    <col min="6660" max="6666" width="12.625" style="185" customWidth="1"/>
    <col min="6667" max="6667" width="9.25" style="185" customWidth="1"/>
    <col min="6668" max="6912" width="9" style="185"/>
    <col min="6913" max="6913" width="28.5" style="185" customWidth="1"/>
    <col min="6914" max="6914" width="39.875" style="185" customWidth="1"/>
    <col min="6915" max="6915" width="13.25" style="185" customWidth="1"/>
    <col min="6916" max="6922" width="12.625" style="185" customWidth="1"/>
    <col min="6923" max="6923" width="9.25" style="185" customWidth="1"/>
    <col min="6924" max="7168" width="9" style="185"/>
    <col min="7169" max="7169" width="28.5" style="185" customWidth="1"/>
    <col min="7170" max="7170" width="39.875" style="185" customWidth="1"/>
    <col min="7171" max="7171" width="13.25" style="185" customWidth="1"/>
    <col min="7172" max="7178" width="12.625" style="185" customWidth="1"/>
    <col min="7179" max="7179" width="9.25" style="185" customWidth="1"/>
    <col min="7180" max="7424" width="9" style="185"/>
    <col min="7425" max="7425" width="28.5" style="185" customWidth="1"/>
    <col min="7426" max="7426" width="39.875" style="185" customWidth="1"/>
    <col min="7427" max="7427" width="13.25" style="185" customWidth="1"/>
    <col min="7428" max="7434" width="12.625" style="185" customWidth="1"/>
    <col min="7435" max="7435" width="9.25" style="185" customWidth="1"/>
    <col min="7436" max="7680" width="9" style="185"/>
    <col min="7681" max="7681" width="28.5" style="185" customWidth="1"/>
    <col min="7682" max="7682" width="39.875" style="185" customWidth="1"/>
    <col min="7683" max="7683" width="13.25" style="185" customWidth="1"/>
    <col min="7684" max="7690" width="12.625" style="185" customWidth="1"/>
    <col min="7691" max="7691" width="9.25" style="185" customWidth="1"/>
    <col min="7692" max="7936" width="9" style="185"/>
    <col min="7937" max="7937" width="28.5" style="185" customWidth="1"/>
    <col min="7938" max="7938" width="39.875" style="185" customWidth="1"/>
    <col min="7939" max="7939" width="13.25" style="185" customWidth="1"/>
    <col min="7940" max="7946" width="12.625" style="185" customWidth="1"/>
    <col min="7947" max="7947" width="9.25" style="185" customWidth="1"/>
    <col min="7948" max="8192" width="9" style="185"/>
    <col min="8193" max="8193" width="28.5" style="185" customWidth="1"/>
    <col min="8194" max="8194" width="39.875" style="185" customWidth="1"/>
    <col min="8195" max="8195" width="13.25" style="185" customWidth="1"/>
    <col min="8196" max="8202" width="12.625" style="185" customWidth="1"/>
    <col min="8203" max="8203" width="9.25" style="185" customWidth="1"/>
    <col min="8204" max="8448" width="9" style="185"/>
    <col min="8449" max="8449" width="28.5" style="185" customWidth="1"/>
    <col min="8450" max="8450" width="39.875" style="185" customWidth="1"/>
    <col min="8451" max="8451" width="13.25" style="185" customWidth="1"/>
    <col min="8452" max="8458" width="12.625" style="185" customWidth="1"/>
    <col min="8459" max="8459" width="9.25" style="185" customWidth="1"/>
    <col min="8460" max="8704" width="9" style="185"/>
    <col min="8705" max="8705" width="28.5" style="185" customWidth="1"/>
    <col min="8706" max="8706" width="39.875" style="185" customWidth="1"/>
    <col min="8707" max="8707" width="13.25" style="185" customWidth="1"/>
    <col min="8708" max="8714" width="12.625" style="185" customWidth="1"/>
    <col min="8715" max="8715" width="9.25" style="185" customWidth="1"/>
    <col min="8716" max="8960" width="9" style="185"/>
    <col min="8961" max="8961" width="28.5" style="185" customWidth="1"/>
    <col min="8962" max="8962" width="39.875" style="185" customWidth="1"/>
    <col min="8963" max="8963" width="13.25" style="185" customWidth="1"/>
    <col min="8964" max="8970" width="12.625" style="185" customWidth="1"/>
    <col min="8971" max="8971" width="9.25" style="185" customWidth="1"/>
    <col min="8972" max="9216" width="9" style="185"/>
    <col min="9217" max="9217" width="28.5" style="185" customWidth="1"/>
    <col min="9218" max="9218" width="39.875" style="185" customWidth="1"/>
    <col min="9219" max="9219" width="13.25" style="185" customWidth="1"/>
    <col min="9220" max="9226" width="12.625" style="185" customWidth="1"/>
    <col min="9227" max="9227" width="9.25" style="185" customWidth="1"/>
    <col min="9228" max="9472" width="9" style="185"/>
    <col min="9473" max="9473" width="28.5" style="185" customWidth="1"/>
    <col min="9474" max="9474" width="39.875" style="185" customWidth="1"/>
    <col min="9475" max="9475" width="13.25" style="185" customWidth="1"/>
    <col min="9476" max="9482" width="12.625" style="185" customWidth="1"/>
    <col min="9483" max="9483" width="9.25" style="185" customWidth="1"/>
    <col min="9484" max="9728" width="9" style="185"/>
    <col min="9729" max="9729" width="28.5" style="185" customWidth="1"/>
    <col min="9730" max="9730" width="39.875" style="185" customWidth="1"/>
    <col min="9731" max="9731" width="13.25" style="185" customWidth="1"/>
    <col min="9732" max="9738" width="12.625" style="185" customWidth="1"/>
    <col min="9739" max="9739" width="9.25" style="185" customWidth="1"/>
    <col min="9740" max="9984" width="9" style="185"/>
    <col min="9985" max="9985" width="28.5" style="185" customWidth="1"/>
    <col min="9986" max="9986" width="39.875" style="185" customWidth="1"/>
    <col min="9987" max="9987" width="13.25" style="185" customWidth="1"/>
    <col min="9988" max="9994" width="12.625" style="185" customWidth="1"/>
    <col min="9995" max="9995" width="9.25" style="185" customWidth="1"/>
    <col min="9996" max="10240" width="9" style="185"/>
    <col min="10241" max="10241" width="28.5" style="185" customWidth="1"/>
    <col min="10242" max="10242" width="39.875" style="185" customWidth="1"/>
    <col min="10243" max="10243" width="13.25" style="185" customWidth="1"/>
    <col min="10244" max="10250" width="12.625" style="185" customWidth="1"/>
    <col min="10251" max="10251" width="9.25" style="185" customWidth="1"/>
    <col min="10252" max="10496" width="9" style="185"/>
    <col min="10497" max="10497" width="28.5" style="185" customWidth="1"/>
    <col min="10498" max="10498" width="39.875" style="185" customWidth="1"/>
    <col min="10499" max="10499" width="13.25" style="185" customWidth="1"/>
    <col min="10500" max="10506" width="12.625" style="185" customWidth="1"/>
    <col min="10507" max="10507" width="9.25" style="185" customWidth="1"/>
    <col min="10508" max="10752" width="9" style="185"/>
    <col min="10753" max="10753" width="28.5" style="185" customWidth="1"/>
    <col min="10754" max="10754" width="39.875" style="185" customWidth="1"/>
    <col min="10755" max="10755" width="13.25" style="185" customWidth="1"/>
    <col min="10756" max="10762" width="12.625" style="185" customWidth="1"/>
    <col min="10763" max="10763" width="9.25" style="185" customWidth="1"/>
    <col min="10764" max="11008" width="9" style="185"/>
    <col min="11009" max="11009" width="28.5" style="185" customWidth="1"/>
    <col min="11010" max="11010" width="39.875" style="185" customWidth="1"/>
    <col min="11011" max="11011" width="13.25" style="185" customWidth="1"/>
    <col min="11012" max="11018" width="12.625" style="185" customWidth="1"/>
    <col min="11019" max="11019" width="9.25" style="185" customWidth="1"/>
    <col min="11020" max="11264" width="9" style="185"/>
    <col min="11265" max="11265" width="28.5" style="185" customWidth="1"/>
    <col min="11266" max="11266" width="39.875" style="185" customWidth="1"/>
    <col min="11267" max="11267" width="13.25" style="185" customWidth="1"/>
    <col min="11268" max="11274" width="12.625" style="185" customWidth="1"/>
    <col min="11275" max="11275" width="9.25" style="185" customWidth="1"/>
    <col min="11276" max="11520" width="9" style="185"/>
    <col min="11521" max="11521" width="28.5" style="185" customWidth="1"/>
    <col min="11522" max="11522" width="39.875" style="185" customWidth="1"/>
    <col min="11523" max="11523" width="13.25" style="185" customWidth="1"/>
    <col min="11524" max="11530" width="12.625" style="185" customWidth="1"/>
    <col min="11531" max="11531" width="9.25" style="185" customWidth="1"/>
    <col min="11532" max="11776" width="9" style="185"/>
    <col min="11777" max="11777" width="28.5" style="185" customWidth="1"/>
    <col min="11778" max="11778" width="39.875" style="185" customWidth="1"/>
    <col min="11779" max="11779" width="13.25" style="185" customWidth="1"/>
    <col min="11780" max="11786" width="12.625" style="185" customWidth="1"/>
    <col min="11787" max="11787" width="9.25" style="185" customWidth="1"/>
    <col min="11788" max="12032" width="9" style="185"/>
    <col min="12033" max="12033" width="28.5" style="185" customWidth="1"/>
    <col min="12034" max="12034" width="39.875" style="185" customWidth="1"/>
    <col min="12035" max="12035" width="13.25" style="185" customWidth="1"/>
    <col min="12036" max="12042" width="12.625" style="185" customWidth="1"/>
    <col min="12043" max="12043" width="9.25" style="185" customWidth="1"/>
    <col min="12044" max="12288" width="9" style="185"/>
    <col min="12289" max="12289" width="28.5" style="185" customWidth="1"/>
    <col min="12290" max="12290" width="39.875" style="185" customWidth="1"/>
    <col min="12291" max="12291" width="13.25" style="185" customWidth="1"/>
    <col min="12292" max="12298" width="12.625" style="185" customWidth="1"/>
    <col min="12299" max="12299" width="9.25" style="185" customWidth="1"/>
    <col min="12300" max="12544" width="9" style="185"/>
    <col min="12545" max="12545" width="28.5" style="185" customWidth="1"/>
    <col min="12546" max="12546" width="39.875" style="185" customWidth="1"/>
    <col min="12547" max="12547" width="13.25" style="185" customWidth="1"/>
    <col min="12548" max="12554" width="12.625" style="185" customWidth="1"/>
    <col min="12555" max="12555" width="9.25" style="185" customWidth="1"/>
    <col min="12556" max="12800" width="9" style="185"/>
    <col min="12801" max="12801" width="28.5" style="185" customWidth="1"/>
    <col min="12802" max="12802" width="39.875" style="185" customWidth="1"/>
    <col min="12803" max="12803" width="13.25" style="185" customWidth="1"/>
    <col min="12804" max="12810" width="12.625" style="185" customWidth="1"/>
    <col min="12811" max="12811" width="9.25" style="185" customWidth="1"/>
    <col min="12812" max="13056" width="9" style="185"/>
    <col min="13057" max="13057" width="28.5" style="185" customWidth="1"/>
    <col min="13058" max="13058" width="39.875" style="185" customWidth="1"/>
    <col min="13059" max="13059" width="13.25" style="185" customWidth="1"/>
    <col min="13060" max="13066" width="12.625" style="185" customWidth="1"/>
    <col min="13067" max="13067" width="9.25" style="185" customWidth="1"/>
    <col min="13068" max="13312" width="9" style="185"/>
    <col min="13313" max="13313" width="28.5" style="185" customWidth="1"/>
    <col min="13314" max="13314" width="39.875" style="185" customWidth="1"/>
    <col min="13315" max="13315" width="13.25" style="185" customWidth="1"/>
    <col min="13316" max="13322" width="12.625" style="185" customWidth="1"/>
    <col min="13323" max="13323" width="9.25" style="185" customWidth="1"/>
    <col min="13324" max="13568" width="9" style="185"/>
    <col min="13569" max="13569" width="28.5" style="185" customWidth="1"/>
    <col min="13570" max="13570" width="39.875" style="185" customWidth="1"/>
    <col min="13571" max="13571" width="13.25" style="185" customWidth="1"/>
    <col min="13572" max="13578" width="12.625" style="185" customWidth="1"/>
    <col min="13579" max="13579" width="9.25" style="185" customWidth="1"/>
    <col min="13580" max="13824" width="9" style="185"/>
    <col min="13825" max="13825" width="28.5" style="185" customWidth="1"/>
    <col min="13826" max="13826" width="39.875" style="185" customWidth="1"/>
    <col min="13827" max="13827" width="13.25" style="185" customWidth="1"/>
    <col min="13828" max="13834" width="12.625" style="185" customWidth="1"/>
    <col min="13835" max="13835" width="9.25" style="185" customWidth="1"/>
    <col min="13836" max="14080" width="9" style="185"/>
    <col min="14081" max="14081" width="28.5" style="185" customWidth="1"/>
    <col min="14082" max="14082" width="39.875" style="185" customWidth="1"/>
    <col min="14083" max="14083" width="13.25" style="185" customWidth="1"/>
    <col min="14084" max="14090" width="12.625" style="185" customWidth="1"/>
    <col min="14091" max="14091" width="9.25" style="185" customWidth="1"/>
    <col min="14092" max="14336" width="9" style="185"/>
    <col min="14337" max="14337" width="28.5" style="185" customWidth="1"/>
    <col min="14338" max="14338" width="39.875" style="185" customWidth="1"/>
    <col min="14339" max="14339" width="13.25" style="185" customWidth="1"/>
    <col min="14340" max="14346" width="12.625" style="185" customWidth="1"/>
    <col min="14347" max="14347" width="9.25" style="185" customWidth="1"/>
    <col min="14348" max="14592" width="9" style="185"/>
    <col min="14593" max="14593" width="28.5" style="185" customWidth="1"/>
    <col min="14594" max="14594" width="39.875" style="185" customWidth="1"/>
    <col min="14595" max="14595" width="13.25" style="185" customWidth="1"/>
    <col min="14596" max="14602" width="12.625" style="185" customWidth="1"/>
    <col min="14603" max="14603" width="9.25" style="185" customWidth="1"/>
    <col min="14604" max="14848" width="9" style="185"/>
    <col min="14849" max="14849" width="28.5" style="185" customWidth="1"/>
    <col min="14850" max="14850" width="39.875" style="185" customWidth="1"/>
    <col min="14851" max="14851" width="13.25" style="185" customWidth="1"/>
    <col min="14852" max="14858" width="12.625" style="185" customWidth="1"/>
    <col min="14859" max="14859" width="9.25" style="185" customWidth="1"/>
    <col min="14860" max="15104" width="9" style="185"/>
    <col min="15105" max="15105" width="28.5" style="185" customWidth="1"/>
    <col min="15106" max="15106" width="39.875" style="185" customWidth="1"/>
    <col min="15107" max="15107" width="13.25" style="185" customWidth="1"/>
    <col min="15108" max="15114" width="12.625" style="185" customWidth="1"/>
    <col min="15115" max="15115" width="9.25" style="185" customWidth="1"/>
    <col min="15116" max="15360" width="9" style="185"/>
    <col min="15361" max="15361" width="28.5" style="185" customWidth="1"/>
    <col min="15362" max="15362" width="39.875" style="185" customWidth="1"/>
    <col min="15363" max="15363" width="13.25" style="185" customWidth="1"/>
    <col min="15364" max="15370" width="12.625" style="185" customWidth="1"/>
    <col min="15371" max="15371" width="9.25" style="185" customWidth="1"/>
    <col min="15372" max="15616" width="9" style="185"/>
    <col min="15617" max="15617" width="28.5" style="185" customWidth="1"/>
    <col min="15618" max="15618" width="39.875" style="185" customWidth="1"/>
    <col min="15619" max="15619" width="13.25" style="185" customWidth="1"/>
    <col min="15620" max="15626" width="12.625" style="185" customWidth="1"/>
    <col min="15627" max="15627" width="9.25" style="185" customWidth="1"/>
    <col min="15628" max="15872" width="9" style="185"/>
    <col min="15873" max="15873" width="28.5" style="185" customWidth="1"/>
    <col min="15874" max="15874" width="39.875" style="185" customWidth="1"/>
    <col min="15875" max="15875" width="13.25" style="185" customWidth="1"/>
    <col min="15876" max="15882" width="12.625" style="185" customWidth="1"/>
    <col min="15883" max="15883" width="9.25" style="185" customWidth="1"/>
    <col min="15884" max="16128" width="9" style="185"/>
    <col min="16129" max="16129" width="28.5" style="185" customWidth="1"/>
    <col min="16130" max="16130" width="39.875" style="185" customWidth="1"/>
    <col min="16131" max="16131" width="13.25" style="185" customWidth="1"/>
    <col min="16132" max="16138" width="12.625" style="185" customWidth="1"/>
    <col min="16139" max="16139" width="9.25" style="185" customWidth="1"/>
    <col min="16140" max="16384" width="9" style="185"/>
  </cols>
  <sheetData>
    <row r="1" spans="1:11" ht="18.75">
      <c r="A1" s="184"/>
    </row>
    <row r="2" spans="1:11" ht="15.75" thickBot="1"/>
    <row r="3" spans="1:11" s="186" customFormat="1" ht="15.75">
      <c r="B3" s="187" t="s">
        <v>75</v>
      </c>
      <c r="C3" s="188"/>
      <c r="D3" s="188"/>
      <c r="E3" s="188"/>
      <c r="F3" s="188"/>
      <c r="G3" s="188"/>
      <c r="H3" s="188"/>
      <c r="I3" s="189"/>
      <c r="J3" s="185"/>
    </row>
    <row r="4" spans="1:11" s="186" customFormat="1" ht="15.75">
      <c r="B4" s="211" t="s">
        <v>76</v>
      </c>
      <c r="C4" s="207"/>
      <c r="D4" s="207"/>
      <c r="E4" s="207"/>
      <c r="F4" s="207"/>
      <c r="G4" s="207"/>
      <c r="H4" s="207"/>
      <c r="I4" s="208"/>
      <c r="J4" s="185"/>
    </row>
    <row r="5" spans="1:11" s="186" customFormat="1" ht="15.75">
      <c r="B5" s="211" t="s">
        <v>77</v>
      </c>
      <c r="C5" s="207"/>
      <c r="D5" s="207"/>
      <c r="E5" s="207"/>
      <c r="F5" s="207"/>
      <c r="G5" s="207"/>
      <c r="H5" s="207"/>
      <c r="I5" s="208"/>
      <c r="J5" s="185"/>
    </row>
    <row r="6" spans="1:11" s="186" customFormat="1" ht="15.75">
      <c r="B6" s="211"/>
      <c r="C6" s="207"/>
      <c r="D6" s="207"/>
      <c r="E6" s="207"/>
      <c r="F6" s="207"/>
      <c r="G6" s="207"/>
      <c r="H6" s="207"/>
      <c r="I6" s="208"/>
      <c r="J6" s="185"/>
    </row>
    <row r="7" spans="1:11" s="186" customFormat="1" ht="16.5" thickBot="1">
      <c r="B7" s="227"/>
      <c r="C7" s="216"/>
      <c r="D7" s="216"/>
      <c r="E7" s="216"/>
      <c r="F7" s="216"/>
      <c r="G7" s="216"/>
      <c r="H7" s="216"/>
      <c r="I7" s="217"/>
      <c r="J7" s="185"/>
    </row>
    <row r="8" spans="1:11" s="186" customFormat="1" ht="15.75">
      <c r="J8" s="185"/>
    </row>
    <row r="9" spans="1:11" s="186" customFormat="1" ht="31.5">
      <c r="B9" s="190" t="s">
        <v>78</v>
      </c>
      <c r="C9" s="190" t="s">
        <v>79</v>
      </c>
      <c r="D9" s="190" t="s">
        <v>80</v>
      </c>
      <c r="E9" s="190" t="s">
        <v>81</v>
      </c>
      <c r="F9" s="190" t="s">
        <v>82</v>
      </c>
      <c r="J9" s="185"/>
    </row>
    <row r="10" spans="1:11" s="191" customFormat="1" ht="15.75">
      <c r="B10" s="192" t="s">
        <v>83</v>
      </c>
      <c r="C10" s="193">
        <f>ROUND(C51/1000,2)</f>
        <v>5670.63</v>
      </c>
      <c r="D10" s="193">
        <f>+ROUNDUP($C10*(D13),2)</f>
        <v>7460.84</v>
      </c>
      <c r="E10" s="193">
        <f>+ROUNDUP($C10*(E13),2)</f>
        <v>3413.9700000000003</v>
      </c>
      <c r="F10" s="293">
        <f>SUM(C10:E10)</f>
        <v>16545.440000000002</v>
      </c>
      <c r="G10" s="194"/>
      <c r="H10" s="194"/>
      <c r="I10" s="194"/>
      <c r="J10" s="194"/>
      <c r="K10" s="195"/>
    </row>
    <row r="11" spans="1:11" s="191" customFormat="1" ht="15.75">
      <c r="B11" s="192" t="s">
        <v>84</v>
      </c>
      <c r="C11" s="196">
        <f>+J63</f>
        <v>43</v>
      </c>
      <c r="D11" s="196">
        <f>+ROUNDUP(D10/1000*D14,0)</f>
        <v>465</v>
      </c>
      <c r="E11" s="196">
        <f>+ROUNDUP(E10/1000*E14,0)</f>
        <v>282</v>
      </c>
      <c r="F11" s="196">
        <f>SUM(C11:E11)</f>
        <v>790</v>
      </c>
      <c r="K11" s="186"/>
    </row>
    <row r="12" spans="1:11" s="191" customFormat="1" ht="15.75">
      <c r="B12" s="197" t="s">
        <v>85</v>
      </c>
      <c r="C12" s="198"/>
      <c r="D12" s="198"/>
      <c r="E12" s="198"/>
      <c r="F12" s="198"/>
      <c r="K12" s="186"/>
    </row>
    <row r="13" spans="1:11" s="191" customFormat="1" ht="15.75">
      <c r="B13" s="192" t="s">
        <v>86</v>
      </c>
      <c r="C13" s="198">
        <f>+IF($F$13=1,'2_prioritate_2_pielikums_2d'!F15,'2_prioritate_2_pielikums_2d'!F10)</f>
        <v>1</v>
      </c>
      <c r="D13" s="198">
        <f>+IF($F$13=1,'2_prioritate_2_pielikums_2d'!G15,'2_prioritate_2_pielikums_2d'!G10)</f>
        <v>1.3156971993682502</v>
      </c>
      <c r="E13" s="198">
        <f>+IF($F$13=1,'2_prioritate_2_pielikums_2d'!H15,'2_prioritate_2_pielikums_2d'!H10)</f>
        <v>0.60204252504718636</v>
      </c>
      <c r="F13" s="294">
        <v>1</v>
      </c>
      <c r="K13" s="186"/>
    </row>
    <row r="14" spans="1:11" s="191" customFormat="1" ht="31.5">
      <c r="B14" s="192" t="s">
        <v>87</v>
      </c>
      <c r="C14" s="196">
        <v>0</v>
      </c>
      <c r="D14" s="196">
        <f>+'2_prioritate_2_pielikums_2d'!C10</f>
        <v>62.284709238535228</v>
      </c>
      <c r="E14" s="196">
        <f>+'2_prioritate_2_pielikums_2d'!D10</f>
        <v>82.567016347785753</v>
      </c>
      <c r="F14" s="199"/>
      <c r="K14" s="186"/>
    </row>
    <row r="15" spans="1:11" s="191" customFormat="1" ht="15.75">
      <c r="K15" s="186"/>
    </row>
    <row r="16" spans="1:11" s="191" customFormat="1" ht="15.75">
      <c r="B16" s="168" t="s">
        <v>60</v>
      </c>
      <c r="K16" s="186"/>
    </row>
    <row r="17" spans="2:11" s="191" customFormat="1" ht="15.75">
      <c r="B17" s="168"/>
      <c r="K17" s="186"/>
    </row>
    <row r="18" spans="2:11" s="191" customFormat="1" ht="15.75">
      <c r="B18" s="168"/>
      <c r="K18" s="186"/>
    </row>
    <row r="19" spans="2:11" s="191" customFormat="1" ht="15.75">
      <c r="B19" s="168"/>
      <c r="K19" s="186"/>
    </row>
    <row r="20" spans="2:11" s="191" customFormat="1" ht="15.75">
      <c r="B20" s="168"/>
      <c r="K20" s="186"/>
    </row>
    <row r="21" spans="2:11" s="191" customFormat="1" ht="15.75">
      <c r="B21" s="168"/>
      <c r="K21" s="186"/>
    </row>
    <row r="22" spans="2:11" s="191" customFormat="1" ht="15.75">
      <c r="B22" s="168"/>
      <c r="K22" s="186"/>
    </row>
    <row r="23" spans="2:11" s="191" customFormat="1" ht="15.75">
      <c r="B23" s="168"/>
      <c r="K23" s="186"/>
    </row>
    <row r="24" spans="2:11" s="191" customFormat="1" ht="15.75">
      <c r="B24" s="168"/>
      <c r="K24" s="186"/>
    </row>
    <row r="25" spans="2:11" s="191" customFormat="1" ht="15.75">
      <c r="B25" s="168"/>
      <c r="K25" s="186"/>
    </row>
    <row r="26" spans="2:11" s="191" customFormat="1" ht="15.75">
      <c r="B26" s="168"/>
      <c r="K26" s="186"/>
    </row>
    <row r="27" spans="2:11" s="191" customFormat="1" ht="15.75">
      <c r="B27" s="168"/>
      <c r="K27" s="186"/>
    </row>
    <row r="28" spans="2:11" s="191" customFormat="1" ht="15.75">
      <c r="B28" s="168"/>
      <c r="K28" s="186"/>
    </row>
    <row r="29" spans="2:11" s="191" customFormat="1" ht="15.75">
      <c r="B29" s="168"/>
      <c r="K29" s="186"/>
    </row>
    <row r="30" spans="2:11" s="191" customFormat="1" ht="15.75">
      <c r="B30" s="168"/>
      <c r="K30" s="186"/>
    </row>
    <row r="31" spans="2:11" s="191" customFormat="1" ht="15.75">
      <c r="B31" s="168"/>
      <c r="K31" s="186"/>
    </row>
    <row r="32" spans="2:11" s="191" customFormat="1" ht="15.75">
      <c r="B32" s="168"/>
      <c r="K32" s="186"/>
    </row>
    <row r="33" spans="2:11" s="191" customFormat="1" ht="15.75">
      <c r="B33" s="168"/>
      <c r="K33" s="186"/>
    </row>
    <row r="34" spans="2:11" s="191" customFormat="1" ht="15.75">
      <c r="B34" s="168"/>
      <c r="K34" s="186"/>
    </row>
    <row r="35" spans="2:11" s="191" customFormat="1" ht="15.75">
      <c r="B35" s="168"/>
      <c r="K35" s="186"/>
    </row>
    <row r="36" spans="2:11" s="191" customFormat="1" ht="15.75">
      <c r="B36" s="168"/>
      <c r="K36" s="186"/>
    </row>
    <row r="37" spans="2:11" s="191" customFormat="1" ht="15.75">
      <c r="B37" s="168"/>
      <c r="K37" s="186"/>
    </row>
    <row r="38" spans="2:11" s="191" customFormat="1" ht="15.75">
      <c r="B38" s="168"/>
      <c r="K38" s="186"/>
    </row>
    <row r="39" spans="2:11" s="191" customFormat="1" ht="15.75">
      <c r="B39" s="168"/>
      <c r="K39" s="186"/>
    </row>
    <row r="40" spans="2:11" s="191" customFormat="1" ht="15.75">
      <c r="B40" s="168"/>
      <c r="K40" s="186"/>
    </row>
    <row r="41" spans="2:11" s="191" customFormat="1" ht="15.75">
      <c r="B41" s="168"/>
      <c r="K41" s="186"/>
    </row>
    <row r="42" spans="2:11" s="191" customFormat="1" ht="15.75">
      <c r="B42" s="168"/>
      <c r="K42" s="186"/>
    </row>
    <row r="43" spans="2:11" s="191" customFormat="1" ht="15.75">
      <c r="B43" s="168"/>
      <c r="K43" s="186"/>
    </row>
    <row r="44" spans="2:11" s="191" customFormat="1" ht="15.75">
      <c r="B44" s="168"/>
      <c r="K44" s="186"/>
    </row>
    <row r="45" spans="2:11" s="191" customFormat="1" ht="15.75">
      <c r="B45" s="168"/>
      <c r="K45" s="186"/>
    </row>
    <row r="46" spans="2:11" s="191" customFormat="1" ht="15.75">
      <c r="B46" s="168"/>
      <c r="K46" s="186"/>
    </row>
    <row r="47" spans="2:11" s="191" customFormat="1" ht="15.75">
      <c r="B47" s="168"/>
      <c r="K47" s="186"/>
    </row>
    <row r="48" spans="2:11" s="191" customFormat="1" ht="15.75">
      <c r="B48" s="168"/>
      <c r="K48" s="186"/>
    </row>
    <row r="49" spans="2:11" s="191" customFormat="1" ht="15.75">
      <c r="B49" s="168"/>
      <c r="K49" s="186"/>
    </row>
    <row r="50" spans="2:11" s="191" customFormat="1" ht="15.75">
      <c r="B50" s="168"/>
      <c r="K50" s="186"/>
    </row>
    <row r="51" spans="2:11" s="191" customFormat="1" ht="16.5" hidden="1" thickBot="1">
      <c r="B51" s="200" t="s">
        <v>88</v>
      </c>
      <c r="C51" s="201">
        <f>+'2_prioritate_2_pielikums_1d'!G60</f>
        <v>5670631</v>
      </c>
      <c r="D51" s="191" t="s">
        <v>11</v>
      </c>
    </row>
    <row r="52" spans="2:11" s="191" customFormat="1" ht="16.5" hidden="1" thickBot="1">
      <c r="B52" s="202"/>
      <c r="C52" s="203"/>
      <c r="D52" s="203"/>
      <c r="E52" s="203"/>
      <c r="F52" s="203"/>
      <c r="G52" s="203"/>
      <c r="H52" s="203"/>
      <c r="I52" s="203"/>
      <c r="J52" s="204"/>
    </row>
    <row r="53" spans="2:11" s="191" customFormat="1" ht="15.75" hidden="1">
      <c r="B53" s="205"/>
      <c r="C53" s="206"/>
      <c r="D53" s="203"/>
      <c r="E53" s="203"/>
      <c r="F53" s="204"/>
      <c r="G53" s="207"/>
      <c r="H53" s="207"/>
      <c r="I53" s="207"/>
      <c r="J53" s="208"/>
    </row>
    <row r="54" spans="2:11" s="191" customFormat="1" ht="15.75" hidden="1">
      <c r="B54" s="209" t="s">
        <v>89</v>
      </c>
      <c r="C54" s="210">
        <v>1110000</v>
      </c>
      <c r="D54" s="211" t="s">
        <v>11</v>
      </c>
      <c r="E54" s="207"/>
      <c r="F54" s="208"/>
      <c r="H54" s="207"/>
      <c r="I54" s="207"/>
      <c r="J54" s="208"/>
    </row>
    <row r="55" spans="2:11" s="191" customFormat="1" ht="15.75" hidden="1">
      <c r="B55" s="209"/>
      <c r="C55" s="212"/>
      <c r="D55" s="207"/>
      <c r="E55" s="207"/>
      <c r="F55" s="208"/>
      <c r="G55" s="207"/>
      <c r="H55" s="207"/>
      <c r="I55" s="207"/>
      <c r="J55" s="208"/>
    </row>
    <row r="56" spans="2:11" s="191" customFormat="1" ht="16.5" hidden="1" thickBot="1">
      <c r="B56" s="213" t="s">
        <v>90</v>
      </c>
      <c r="C56" s="214">
        <v>14</v>
      </c>
      <c r="D56" s="215"/>
      <c r="E56" s="216"/>
      <c r="F56" s="217"/>
      <c r="G56" s="207"/>
      <c r="H56" s="207"/>
      <c r="I56" s="207"/>
      <c r="J56" s="208"/>
    </row>
    <row r="57" spans="2:11" s="191" customFormat="1" ht="15.75" hidden="1">
      <c r="B57" s="211"/>
      <c r="C57" s="207"/>
      <c r="D57" s="207"/>
      <c r="E57" s="218"/>
      <c r="F57" s="218"/>
      <c r="G57" s="207"/>
      <c r="H57" s="207"/>
      <c r="I57" s="207"/>
      <c r="J57" s="208"/>
    </row>
    <row r="58" spans="2:11" s="191" customFormat="1" ht="15.75" hidden="1">
      <c r="B58" s="211"/>
      <c r="C58" s="219">
        <v>2011</v>
      </c>
      <c r="D58" s="219">
        <v>2012</v>
      </c>
      <c r="E58" s="219">
        <f t="shared" ref="E58:J58" si="0">+D58+1</f>
        <v>2013</v>
      </c>
      <c r="F58" s="219">
        <f t="shared" si="0"/>
        <v>2014</v>
      </c>
      <c r="G58" s="219">
        <f t="shared" si="0"/>
        <v>2015</v>
      </c>
      <c r="H58" s="219">
        <f t="shared" si="0"/>
        <v>2016</v>
      </c>
      <c r="I58" s="219">
        <f t="shared" si="0"/>
        <v>2017</v>
      </c>
      <c r="J58" s="220">
        <f t="shared" si="0"/>
        <v>2018</v>
      </c>
    </row>
    <row r="59" spans="2:11" s="191" customFormat="1" ht="15.75" hidden="1">
      <c r="B59" s="209" t="s">
        <v>91</v>
      </c>
      <c r="C59" s="201">
        <f>+C54</f>
        <v>1110000</v>
      </c>
      <c r="D59" s="201">
        <f t="shared" ref="D59:I59" si="1">+C59*D60</f>
        <v>1274280</v>
      </c>
      <c r="E59" s="201">
        <f t="shared" si="1"/>
        <v>1569663.2011199999</v>
      </c>
      <c r="F59" s="201">
        <f t="shared" si="1"/>
        <v>2138470.255230417</v>
      </c>
      <c r="G59" s="201">
        <f t="shared" si="1"/>
        <v>2895918.4996289555</v>
      </c>
      <c r="H59" s="201">
        <f t="shared" si="1"/>
        <v>3270660.8112076498</v>
      </c>
      <c r="I59" s="201">
        <f t="shared" si="1"/>
        <v>4584576.2194819553</v>
      </c>
      <c r="J59" s="201">
        <f>+I59*J60</f>
        <v>6856891.9638226796</v>
      </c>
    </row>
    <row r="60" spans="2:11" s="191" customFormat="1" ht="15.75" hidden="1">
      <c r="B60" s="209" t="s">
        <v>92</v>
      </c>
      <c r="C60" s="221">
        <v>1</v>
      </c>
      <c r="D60" s="221">
        <v>1.1479999999999999</v>
      </c>
      <c r="E60" s="221">
        <v>1.2318039999999999</v>
      </c>
      <c r="F60" s="221">
        <v>1.362375224</v>
      </c>
      <c r="G60" s="221">
        <v>1.354200972656</v>
      </c>
      <c r="H60" s="221">
        <v>1.129403611195104</v>
      </c>
      <c r="I60" s="221">
        <v>1.4017278110196818</v>
      </c>
      <c r="J60" s="222">
        <v>1.4956435743580003</v>
      </c>
    </row>
    <row r="61" spans="2:11" s="191" customFormat="1" ht="15.75" hidden="1">
      <c r="B61" s="209" t="s">
        <v>93</v>
      </c>
      <c r="C61" s="201">
        <f>+C75</f>
        <v>302727.27272727271</v>
      </c>
      <c r="D61" s="201">
        <f>+ROUND(D60*C61,0)</f>
        <v>347531</v>
      </c>
      <c r="E61" s="201">
        <f t="shared" ref="E61:J61" si="2">+ROUND(E60*D61,0)</f>
        <v>428090</v>
      </c>
      <c r="F61" s="201">
        <f t="shared" si="2"/>
        <v>583219</v>
      </c>
      <c r="G61" s="201">
        <f t="shared" si="2"/>
        <v>789796</v>
      </c>
      <c r="H61" s="201">
        <f t="shared" si="2"/>
        <v>891998</v>
      </c>
      <c r="I61" s="201">
        <f t="shared" si="2"/>
        <v>1250338</v>
      </c>
      <c r="J61" s="201">
        <f t="shared" si="2"/>
        <v>1870060</v>
      </c>
    </row>
    <row r="62" spans="2:11" s="191" customFormat="1" ht="16.5" hidden="1" thickBot="1">
      <c r="B62" s="209"/>
      <c r="C62" s="223"/>
      <c r="D62" s="223"/>
      <c r="E62" s="223"/>
      <c r="F62" s="223"/>
      <c r="G62" s="223"/>
      <c r="H62" s="223"/>
      <c r="I62" s="223"/>
      <c r="J62" s="224"/>
    </row>
    <row r="63" spans="2:11" s="191" customFormat="1" ht="16.5" hidden="1" thickBot="1">
      <c r="B63" s="225" t="s">
        <v>94</v>
      </c>
      <c r="C63" s="226">
        <f t="shared" ref="C63:J63" si="3">ROUNDUP($C$51/C61*$C$56,0)</f>
        <v>263</v>
      </c>
      <c r="D63" s="226">
        <f t="shared" si="3"/>
        <v>229</v>
      </c>
      <c r="E63" s="226">
        <f t="shared" si="3"/>
        <v>186</v>
      </c>
      <c r="F63" s="226">
        <f t="shared" si="3"/>
        <v>137</v>
      </c>
      <c r="G63" s="226">
        <f t="shared" si="3"/>
        <v>101</v>
      </c>
      <c r="H63" s="226">
        <f t="shared" si="3"/>
        <v>90</v>
      </c>
      <c r="I63" s="226">
        <f t="shared" si="3"/>
        <v>64</v>
      </c>
      <c r="J63" s="226">
        <f t="shared" si="3"/>
        <v>43</v>
      </c>
    </row>
    <row r="64" spans="2:11" s="191" customFormat="1" ht="16.5" hidden="1" thickBot="1">
      <c r="B64" s="227"/>
      <c r="C64" s="216"/>
      <c r="D64" s="216"/>
      <c r="E64" s="216"/>
      <c r="F64" s="216"/>
      <c r="G64" s="216"/>
      <c r="H64" s="216"/>
      <c r="I64" s="216"/>
      <c r="J64" s="217"/>
    </row>
    <row r="65" spans="2:11" ht="15.75" hidden="1">
      <c r="K65" s="191"/>
    </row>
    <row r="66" spans="2:11" ht="15.75" hidden="1">
      <c r="K66" s="191"/>
    </row>
    <row r="67" spans="2:11" ht="15.75" hidden="1">
      <c r="C67" s="228">
        <f>+C54/C56</f>
        <v>79285.71428571429</v>
      </c>
      <c r="D67" s="228">
        <f t="shared" ref="D67:I67" si="4">+C67*D68</f>
        <v>91020</v>
      </c>
      <c r="E67" s="228">
        <f t="shared" si="4"/>
        <v>112118.80007999999</v>
      </c>
      <c r="F67" s="228">
        <f t="shared" si="4"/>
        <v>152747.87537360119</v>
      </c>
      <c r="G67" s="228">
        <f t="shared" si="4"/>
        <v>206851.32140206819</v>
      </c>
      <c r="H67" s="228">
        <f t="shared" si="4"/>
        <v>233618.62937197491</v>
      </c>
      <c r="I67" s="228">
        <f t="shared" si="4"/>
        <v>327469.72996299673</v>
      </c>
      <c r="J67" s="228">
        <f>+I67*J68</f>
        <v>489777.99741590559</v>
      </c>
    </row>
    <row r="68" spans="2:11" ht="15.75" hidden="1">
      <c r="C68" s="221">
        <v>1</v>
      </c>
      <c r="D68" s="221">
        <v>1.1479999999999999</v>
      </c>
      <c r="E68" s="221">
        <v>1.2318039999999999</v>
      </c>
      <c r="F68" s="221">
        <v>1.362375224</v>
      </c>
      <c r="G68" s="221">
        <v>1.354200972656</v>
      </c>
      <c r="H68" s="221">
        <v>1.129403611195104</v>
      </c>
      <c r="I68" s="221">
        <v>1.4017278110196818</v>
      </c>
      <c r="J68" s="222">
        <v>1.4956435743580003</v>
      </c>
    </row>
    <row r="69" spans="2:11" hidden="1"/>
    <row r="74" spans="2:11" ht="15.75" hidden="1">
      <c r="B74" s="229" t="s">
        <v>95</v>
      </c>
      <c r="C74" s="228">
        <v>1110000</v>
      </c>
      <c r="D74" s="228">
        <f>+J59</f>
        <v>6856891.9638226796</v>
      </c>
    </row>
    <row r="75" spans="2:11" ht="15.75" hidden="1">
      <c r="B75" s="229" t="s">
        <v>96</v>
      </c>
      <c r="C75" s="228">
        <f>+C74*C77</f>
        <v>302727.27272727271</v>
      </c>
      <c r="D75" s="228">
        <f>+C75*J60</f>
        <v>452772.10023746733</v>
      </c>
    </row>
    <row r="76" spans="2:11" hidden="1">
      <c r="C76" s="185" t="s">
        <v>97</v>
      </c>
      <c r="D76" s="185" t="s">
        <v>98</v>
      </c>
    </row>
    <row r="77" spans="2:11" hidden="1">
      <c r="B77" s="230" t="s">
        <v>99</v>
      </c>
      <c r="C77" s="185">
        <v>0.27272727272727271</v>
      </c>
      <c r="D77" s="185">
        <v>0.3707865168539326</v>
      </c>
    </row>
  </sheetData>
  <hyperlinks>
    <hyperlink ref="B77" r:id="rId1"/>
  </hyperlinks>
  <pageMargins left="0.4" right="0.37" top="0.74803149606299213" bottom="0.74803149606299213" header="0.31496062992125984" footer="0.31496062992125984"/>
  <pageSetup paperSize="9" scale="99" orientation="landscape" cellComments="asDisplayed" r:id="rId2"/>
  <headerFooter>
    <oddFooter>&amp;C&amp;A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23"/>
  <sheetViews>
    <sheetView view="pageBreakPreview" topLeftCell="A2" zoomScaleNormal="115" zoomScaleSheetLayoutView="100" workbookViewId="0">
      <selection activeCell="G16" sqref="G16"/>
    </sheetView>
  </sheetViews>
  <sheetFormatPr defaultRowHeight="15.75"/>
  <cols>
    <col min="2" max="2" width="30" customWidth="1"/>
  </cols>
  <sheetData>
    <row r="1" spans="2:5">
      <c r="B1" s="249" t="s">
        <v>122</v>
      </c>
    </row>
    <row r="5" spans="2:5">
      <c r="B5" t="s">
        <v>100</v>
      </c>
      <c r="C5" s="295">
        <v>1.4999999999999999E-2</v>
      </c>
      <c r="D5" s="32">
        <f>+'2_prioritate_2_pielikums_1d'!$D$34/1000*C5</f>
        <v>94.610527270820441</v>
      </c>
      <c r="E5" t="s">
        <v>102</v>
      </c>
    </row>
    <row r="6" spans="2:5">
      <c r="C6" s="296"/>
    </row>
    <row r="7" spans="2:5">
      <c r="C7" s="296"/>
    </row>
    <row r="8" spans="2:5">
      <c r="B8" t="s">
        <v>101</v>
      </c>
      <c r="C8" s="295">
        <v>0.01</v>
      </c>
      <c r="D8" s="32">
        <f>+'2_prioritate_2_pielikums_1d'!$D$34/1000*C8</f>
        <v>63.073684847213627</v>
      </c>
      <c r="E8" t="s">
        <v>102</v>
      </c>
    </row>
    <row r="9" spans="2:5">
      <c r="C9" s="296"/>
    </row>
    <row r="10" spans="2:5">
      <c r="C10" s="296"/>
    </row>
    <row r="11" spans="2:5">
      <c r="B11" t="s">
        <v>103</v>
      </c>
      <c r="C11" s="295">
        <v>5.0000000000000001E-3</v>
      </c>
      <c r="D11" s="32">
        <f>+'2_prioritate_2_pielikums_1d'!$D$34/1000*C11</f>
        <v>31.536842423606814</v>
      </c>
      <c r="E11" t="s">
        <v>102</v>
      </c>
    </row>
    <row r="13" spans="2:5" ht="16.5" thickBot="1"/>
    <row r="14" spans="2:5" ht="16.5" thickBot="1">
      <c r="C14" s="237" t="s">
        <v>36</v>
      </c>
      <c r="D14" s="238">
        <f>SUM(D5:D11)</f>
        <v>189.22105454164085</v>
      </c>
      <c r="E14" t="s">
        <v>102</v>
      </c>
    </row>
    <row r="22" spans="3:4">
      <c r="C22" s="233"/>
    </row>
    <row r="23" spans="3:4">
      <c r="C23" s="233"/>
      <c r="D23" s="234"/>
    </row>
  </sheetData>
  <pageMargins left="0.7" right="0.7" top="0.75" bottom="0.75" header="0.3" footer="0.3"/>
  <pageSetup paperSize="9" orientation="portrait" cellComments="asDisplayed" r:id="rId1"/>
  <headerFooter>
    <oddFooter>&amp;C&amp;A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8"/>
  <sheetViews>
    <sheetView view="pageBreakPreview" zoomScaleNormal="85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15" sqref="F15"/>
    </sheetView>
  </sheetViews>
  <sheetFormatPr defaultRowHeight="15.75" outlineLevelCol="1"/>
  <cols>
    <col min="1" max="1" width="46.625" style="73" customWidth="1"/>
    <col min="2" max="2" width="11.75" style="73" customWidth="1"/>
    <col min="3" max="3" width="13" style="73" customWidth="1"/>
    <col min="4" max="13" width="10.375" style="73" customWidth="1"/>
    <col min="14" max="17" width="10.375" style="73" hidden="1" customWidth="1" outlineLevel="1"/>
    <col min="18" max="18" width="10.375" style="73" customWidth="1" collapsed="1"/>
    <col min="19" max="22" width="10.375" style="73" hidden="1" customWidth="1" outlineLevel="1"/>
    <col min="23" max="23" width="10.375" style="73" customWidth="1" collapsed="1"/>
    <col min="24" max="27" width="10.375" style="73" hidden="1" customWidth="1" outlineLevel="1"/>
    <col min="28" max="28" width="10.375" style="73" customWidth="1" collapsed="1"/>
    <col min="29" max="33" width="10.375" style="73" customWidth="1"/>
    <col min="34" max="256" width="9" style="73"/>
    <col min="257" max="257" width="46.625" style="73" customWidth="1"/>
    <col min="258" max="258" width="11.75" style="73" customWidth="1"/>
    <col min="259" max="269" width="10.375" style="73" customWidth="1"/>
    <col min="270" max="273" width="0" style="73" hidden="1" customWidth="1"/>
    <col min="274" max="274" width="10.375" style="73" customWidth="1"/>
    <col min="275" max="278" width="0" style="73" hidden="1" customWidth="1"/>
    <col min="279" max="279" width="10.375" style="73" customWidth="1"/>
    <col min="280" max="283" width="0" style="73" hidden="1" customWidth="1"/>
    <col min="284" max="289" width="10.375" style="73" customWidth="1"/>
    <col min="290" max="512" width="9" style="73"/>
    <col min="513" max="513" width="46.625" style="73" customWidth="1"/>
    <col min="514" max="514" width="11.75" style="73" customWidth="1"/>
    <col min="515" max="525" width="10.375" style="73" customWidth="1"/>
    <col min="526" max="529" width="0" style="73" hidden="1" customWidth="1"/>
    <col min="530" max="530" width="10.375" style="73" customWidth="1"/>
    <col min="531" max="534" width="0" style="73" hidden="1" customWidth="1"/>
    <col min="535" max="535" width="10.375" style="73" customWidth="1"/>
    <col min="536" max="539" width="0" style="73" hidden="1" customWidth="1"/>
    <col min="540" max="545" width="10.375" style="73" customWidth="1"/>
    <col min="546" max="768" width="9" style="73"/>
    <col min="769" max="769" width="46.625" style="73" customWidth="1"/>
    <col min="770" max="770" width="11.75" style="73" customWidth="1"/>
    <col min="771" max="781" width="10.375" style="73" customWidth="1"/>
    <col min="782" max="785" width="0" style="73" hidden="1" customWidth="1"/>
    <col min="786" max="786" width="10.375" style="73" customWidth="1"/>
    <col min="787" max="790" width="0" style="73" hidden="1" customWidth="1"/>
    <col min="791" max="791" width="10.375" style="73" customWidth="1"/>
    <col min="792" max="795" width="0" style="73" hidden="1" customWidth="1"/>
    <col min="796" max="801" width="10.375" style="73" customWidth="1"/>
    <col min="802" max="1024" width="9" style="73"/>
    <col min="1025" max="1025" width="46.625" style="73" customWidth="1"/>
    <col min="1026" max="1026" width="11.75" style="73" customWidth="1"/>
    <col min="1027" max="1037" width="10.375" style="73" customWidth="1"/>
    <col min="1038" max="1041" width="0" style="73" hidden="1" customWidth="1"/>
    <col min="1042" max="1042" width="10.375" style="73" customWidth="1"/>
    <col min="1043" max="1046" width="0" style="73" hidden="1" customWidth="1"/>
    <col min="1047" max="1047" width="10.375" style="73" customWidth="1"/>
    <col min="1048" max="1051" width="0" style="73" hidden="1" customWidth="1"/>
    <col min="1052" max="1057" width="10.375" style="73" customWidth="1"/>
    <col min="1058" max="1280" width="9" style="73"/>
    <col min="1281" max="1281" width="46.625" style="73" customWidth="1"/>
    <col min="1282" max="1282" width="11.75" style="73" customWidth="1"/>
    <col min="1283" max="1293" width="10.375" style="73" customWidth="1"/>
    <col min="1294" max="1297" width="0" style="73" hidden="1" customWidth="1"/>
    <col min="1298" max="1298" width="10.375" style="73" customWidth="1"/>
    <col min="1299" max="1302" width="0" style="73" hidden="1" customWidth="1"/>
    <col min="1303" max="1303" width="10.375" style="73" customWidth="1"/>
    <col min="1304" max="1307" width="0" style="73" hidden="1" customWidth="1"/>
    <col min="1308" max="1313" width="10.375" style="73" customWidth="1"/>
    <col min="1314" max="1536" width="9" style="73"/>
    <col min="1537" max="1537" width="46.625" style="73" customWidth="1"/>
    <col min="1538" max="1538" width="11.75" style="73" customWidth="1"/>
    <col min="1539" max="1549" width="10.375" style="73" customWidth="1"/>
    <col min="1550" max="1553" width="0" style="73" hidden="1" customWidth="1"/>
    <col min="1554" max="1554" width="10.375" style="73" customWidth="1"/>
    <col min="1555" max="1558" width="0" style="73" hidden="1" customWidth="1"/>
    <col min="1559" max="1559" width="10.375" style="73" customWidth="1"/>
    <col min="1560" max="1563" width="0" style="73" hidden="1" customWidth="1"/>
    <col min="1564" max="1569" width="10.375" style="73" customWidth="1"/>
    <col min="1570" max="1792" width="9" style="73"/>
    <col min="1793" max="1793" width="46.625" style="73" customWidth="1"/>
    <col min="1794" max="1794" width="11.75" style="73" customWidth="1"/>
    <col min="1795" max="1805" width="10.375" style="73" customWidth="1"/>
    <col min="1806" max="1809" width="0" style="73" hidden="1" customWidth="1"/>
    <col min="1810" max="1810" width="10.375" style="73" customWidth="1"/>
    <col min="1811" max="1814" width="0" style="73" hidden="1" customWidth="1"/>
    <col min="1815" max="1815" width="10.375" style="73" customWidth="1"/>
    <col min="1816" max="1819" width="0" style="73" hidden="1" customWidth="1"/>
    <col min="1820" max="1825" width="10.375" style="73" customWidth="1"/>
    <col min="1826" max="2048" width="9" style="73"/>
    <col min="2049" max="2049" width="46.625" style="73" customWidth="1"/>
    <col min="2050" max="2050" width="11.75" style="73" customWidth="1"/>
    <col min="2051" max="2061" width="10.375" style="73" customWidth="1"/>
    <col min="2062" max="2065" width="0" style="73" hidden="1" customWidth="1"/>
    <col min="2066" max="2066" width="10.375" style="73" customWidth="1"/>
    <col min="2067" max="2070" width="0" style="73" hidden="1" customWidth="1"/>
    <col min="2071" max="2071" width="10.375" style="73" customWidth="1"/>
    <col min="2072" max="2075" width="0" style="73" hidden="1" customWidth="1"/>
    <col min="2076" max="2081" width="10.375" style="73" customWidth="1"/>
    <col min="2082" max="2304" width="9" style="73"/>
    <col min="2305" max="2305" width="46.625" style="73" customWidth="1"/>
    <col min="2306" max="2306" width="11.75" style="73" customWidth="1"/>
    <col min="2307" max="2317" width="10.375" style="73" customWidth="1"/>
    <col min="2318" max="2321" width="0" style="73" hidden="1" customWidth="1"/>
    <col min="2322" max="2322" width="10.375" style="73" customWidth="1"/>
    <col min="2323" max="2326" width="0" style="73" hidden="1" customWidth="1"/>
    <col min="2327" max="2327" width="10.375" style="73" customWidth="1"/>
    <col min="2328" max="2331" width="0" style="73" hidden="1" customWidth="1"/>
    <col min="2332" max="2337" width="10.375" style="73" customWidth="1"/>
    <col min="2338" max="2560" width="9" style="73"/>
    <col min="2561" max="2561" width="46.625" style="73" customWidth="1"/>
    <col min="2562" max="2562" width="11.75" style="73" customWidth="1"/>
    <col min="2563" max="2573" width="10.375" style="73" customWidth="1"/>
    <col min="2574" max="2577" width="0" style="73" hidden="1" customWidth="1"/>
    <col min="2578" max="2578" width="10.375" style="73" customWidth="1"/>
    <col min="2579" max="2582" width="0" style="73" hidden="1" customWidth="1"/>
    <col min="2583" max="2583" width="10.375" style="73" customWidth="1"/>
    <col min="2584" max="2587" width="0" style="73" hidden="1" customWidth="1"/>
    <col min="2588" max="2593" width="10.375" style="73" customWidth="1"/>
    <col min="2594" max="2816" width="9" style="73"/>
    <col min="2817" max="2817" width="46.625" style="73" customWidth="1"/>
    <col min="2818" max="2818" width="11.75" style="73" customWidth="1"/>
    <col min="2819" max="2829" width="10.375" style="73" customWidth="1"/>
    <col min="2830" max="2833" width="0" style="73" hidden="1" customWidth="1"/>
    <col min="2834" max="2834" width="10.375" style="73" customWidth="1"/>
    <col min="2835" max="2838" width="0" style="73" hidden="1" customWidth="1"/>
    <col min="2839" max="2839" width="10.375" style="73" customWidth="1"/>
    <col min="2840" max="2843" width="0" style="73" hidden="1" customWidth="1"/>
    <col min="2844" max="2849" width="10.375" style="73" customWidth="1"/>
    <col min="2850" max="3072" width="9" style="73"/>
    <col min="3073" max="3073" width="46.625" style="73" customWidth="1"/>
    <col min="3074" max="3074" width="11.75" style="73" customWidth="1"/>
    <col min="3075" max="3085" width="10.375" style="73" customWidth="1"/>
    <col min="3086" max="3089" width="0" style="73" hidden="1" customWidth="1"/>
    <col min="3090" max="3090" width="10.375" style="73" customWidth="1"/>
    <col min="3091" max="3094" width="0" style="73" hidden="1" customWidth="1"/>
    <col min="3095" max="3095" width="10.375" style="73" customWidth="1"/>
    <col min="3096" max="3099" width="0" style="73" hidden="1" customWidth="1"/>
    <col min="3100" max="3105" width="10.375" style="73" customWidth="1"/>
    <col min="3106" max="3328" width="9" style="73"/>
    <col min="3329" max="3329" width="46.625" style="73" customWidth="1"/>
    <col min="3330" max="3330" width="11.75" style="73" customWidth="1"/>
    <col min="3331" max="3341" width="10.375" style="73" customWidth="1"/>
    <col min="3342" max="3345" width="0" style="73" hidden="1" customWidth="1"/>
    <col min="3346" max="3346" width="10.375" style="73" customWidth="1"/>
    <col min="3347" max="3350" width="0" style="73" hidden="1" customWidth="1"/>
    <col min="3351" max="3351" width="10.375" style="73" customWidth="1"/>
    <col min="3352" max="3355" width="0" style="73" hidden="1" customWidth="1"/>
    <col min="3356" max="3361" width="10.375" style="73" customWidth="1"/>
    <col min="3362" max="3584" width="9" style="73"/>
    <col min="3585" max="3585" width="46.625" style="73" customWidth="1"/>
    <col min="3586" max="3586" width="11.75" style="73" customWidth="1"/>
    <col min="3587" max="3597" width="10.375" style="73" customWidth="1"/>
    <col min="3598" max="3601" width="0" style="73" hidden="1" customWidth="1"/>
    <col min="3602" max="3602" width="10.375" style="73" customWidth="1"/>
    <col min="3603" max="3606" width="0" style="73" hidden="1" customWidth="1"/>
    <col min="3607" max="3607" width="10.375" style="73" customWidth="1"/>
    <col min="3608" max="3611" width="0" style="73" hidden="1" customWidth="1"/>
    <col min="3612" max="3617" width="10.375" style="73" customWidth="1"/>
    <col min="3618" max="3840" width="9" style="73"/>
    <col min="3841" max="3841" width="46.625" style="73" customWidth="1"/>
    <col min="3842" max="3842" width="11.75" style="73" customWidth="1"/>
    <col min="3843" max="3853" width="10.375" style="73" customWidth="1"/>
    <col min="3854" max="3857" width="0" style="73" hidden="1" customWidth="1"/>
    <col min="3858" max="3858" width="10.375" style="73" customWidth="1"/>
    <col min="3859" max="3862" width="0" style="73" hidden="1" customWidth="1"/>
    <col min="3863" max="3863" width="10.375" style="73" customWidth="1"/>
    <col min="3864" max="3867" width="0" style="73" hidden="1" customWidth="1"/>
    <col min="3868" max="3873" width="10.375" style="73" customWidth="1"/>
    <col min="3874" max="4096" width="9" style="73"/>
    <col min="4097" max="4097" width="46.625" style="73" customWidth="1"/>
    <col min="4098" max="4098" width="11.75" style="73" customWidth="1"/>
    <col min="4099" max="4109" width="10.375" style="73" customWidth="1"/>
    <col min="4110" max="4113" width="0" style="73" hidden="1" customWidth="1"/>
    <col min="4114" max="4114" width="10.375" style="73" customWidth="1"/>
    <col min="4115" max="4118" width="0" style="73" hidden="1" customWidth="1"/>
    <col min="4119" max="4119" width="10.375" style="73" customWidth="1"/>
    <col min="4120" max="4123" width="0" style="73" hidden="1" customWidth="1"/>
    <col min="4124" max="4129" width="10.375" style="73" customWidth="1"/>
    <col min="4130" max="4352" width="9" style="73"/>
    <col min="4353" max="4353" width="46.625" style="73" customWidth="1"/>
    <col min="4354" max="4354" width="11.75" style="73" customWidth="1"/>
    <col min="4355" max="4365" width="10.375" style="73" customWidth="1"/>
    <col min="4366" max="4369" width="0" style="73" hidden="1" customWidth="1"/>
    <col min="4370" max="4370" width="10.375" style="73" customWidth="1"/>
    <col min="4371" max="4374" width="0" style="73" hidden="1" customWidth="1"/>
    <col min="4375" max="4375" width="10.375" style="73" customWidth="1"/>
    <col min="4376" max="4379" width="0" style="73" hidden="1" customWidth="1"/>
    <col min="4380" max="4385" width="10.375" style="73" customWidth="1"/>
    <col min="4386" max="4608" width="9" style="73"/>
    <col min="4609" max="4609" width="46.625" style="73" customWidth="1"/>
    <col min="4610" max="4610" width="11.75" style="73" customWidth="1"/>
    <col min="4611" max="4621" width="10.375" style="73" customWidth="1"/>
    <col min="4622" max="4625" width="0" style="73" hidden="1" customWidth="1"/>
    <col min="4626" max="4626" width="10.375" style="73" customWidth="1"/>
    <col min="4627" max="4630" width="0" style="73" hidden="1" customWidth="1"/>
    <col min="4631" max="4631" width="10.375" style="73" customWidth="1"/>
    <col min="4632" max="4635" width="0" style="73" hidden="1" customWidth="1"/>
    <col min="4636" max="4641" width="10.375" style="73" customWidth="1"/>
    <col min="4642" max="4864" width="9" style="73"/>
    <col min="4865" max="4865" width="46.625" style="73" customWidth="1"/>
    <col min="4866" max="4866" width="11.75" style="73" customWidth="1"/>
    <col min="4867" max="4877" width="10.375" style="73" customWidth="1"/>
    <col min="4878" max="4881" width="0" style="73" hidden="1" customWidth="1"/>
    <col min="4882" max="4882" width="10.375" style="73" customWidth="1"/>
    <col min="4883" max="4886" width="0" style="73" hidden="1" customWidth="1"/>
    <col min="4887" max="4887" width="10.375" style="73" customWidth="1"/>
    <col min="4888" max="4891" width="0" style="73" hidden="1" customWidth="1"/>
    <col min="4892" max="4897" width="10.375" style="73" customWidth="1"/>
    <col min="4898" max="5120" width="9" style="73"/>
    <col min="5121" max="5121" width="46.625" style="73" customWidth="1"/>
    <col min="5122" max="5122" width="11.75" style="73" customWidth="1"/>
    <col min="5123" max="5133" width="10.375" style="73" customWidth="1"/>
    <col min="5134" max="5137" width="0" style="73" hidden="1" customWidth="1"/>
    <col min="5138" max="5138" width="10.375" style="73" customWidth="1"/>
    <col min="5139" max="5142" width="0" style="73" hidden="1" customWidth="1"/>
    <col min="5143" max="5143" width="10.375" style="73" customWidth="1"/>
    <col min="5144" max="5147" width="0" style="73" hidden="1" customWidth="1"/>
    <col min="5148" max="5153" width="10.375" style="73" customWidth="1"/>
    <col min="5154" max="5376" width="9" style="73"/>
    <col min="5377" max="5377" width="46.625" style="73" customWidth="1"/>
    <col min="5378" max="5378" width="11.75" style="73" customWidth="1"/>
    <col min="5379" max="5389" width="10.375" style="73" customWidth="1"/>
    <col min="5390" max="5393" width="0" style="73" hidden="1" customWidth="1"/>
    <col min="5394" max="5394" width="10.375" style="73" customWidth="1"/>
    <col min="5395" max="5398" width="0" style="73" hidden="1" customWidth="1"/>
    <col min="5399" max="5399" width="10.375" style="73" customWidth="1"/>
    <col min="5400" max="5403" width="0" style="73" hidden="1" customWidth="1"/>
    <col min="5404" max="5409" width="10.375" style="73" customWidth="1"/>
    <col min="5410" max="5632" width="9" style="73"/>
    <col min="5633" max="5633" width="46.625" style="73" customWidth="1"/>
    <col min="5634" max="5634" width="11.75" style="73" customWidth="1"/>
    <col min="5635" max="5645" width="10.375" style="73" customWidth="1"/>
    <col min="5646" max="5649" width="0" style="73" hidden="1" customWidth="1"/>
    <col min="5650" max="5650" width="10.375" style="73" customWidth="1"/>
    <col min="5651" max="5654" width="0" style="73" hidden="1" customWidth="1"/>
    <col min="5655" max="5655" width="10.375" style="73" customWidth="1"/>
    <col min="5656" max="5659" width="0" style="73" hidden="1" customWidth="1"/>
    <col min="5660" max="5665" width="10.375" style="73" customWidth="1"/>
    <col min="5666" max="5888" width="9" style="73"/>
    <col min="5889" max="5889" width="46.625" style="73" customWidth="1"/>
    <col min="5890" max="5890" width="11.75" style="73" customWidth="1"/>
    <col min="5891" max="5901" width="10.375" style="73" customWidth="1"/>
    <col min="5902" max="5905" width="0" style="73" hidden="1" customWidth="1"/>
    <col min="5906" max="5906" width="10.375" style="73" customWidth="1"/>
    <col min="5907" max="5910" width="0" style="73" hidden="1" customWidth="1"/>
    <col min="5911" max="5911" width="10.375" style="73" customWidth="1"/>
    <col min="5912" max="5915" width="0" style="73" hidden="1" customWidth="1"/>
    <col min="5916" max="5921" width="10.375" style="73" customWidth="1"/>
    <col min="5922" max="6144" width="9" style="73"/>
    <col min="6145" max="6145" width="46.625" style="73" customWidth="1"/>
    <col min="6146" max="6146" width="11.75" style="73" customWidth="1"/>
    <col min="6147" max="6157" width="10.375" style="73" customWidth="1"/>
    <col min="6158" max="6161" width="0" style="73" hidden="1" customWidth="1"/>
    <col min="6162" max="6162" width="10.375" style="73" customWidth="1"/>
    <col min="6163" max="6166" width="0" style="73" hidden="1" customWidth="1"/>
    <col min="6167" max="6167" width="10.375" style="73" customWidth="1"/>
    <col min="6168" max="6171" width="0" style="73" hidden="1" customWidth="1"/>
    <col min="6172" max="6177" width="10.375" style="73" customWidth="1"/>
    <col min="6178" max="6400" width="9" style="73"/>
    <col min="6401" max="6401" width="46.625" style="73" customWidth="1"/>
    <col min="6402" max="6402" width="11.75" style="73" customWidth="1"/>
    <col min="6403" max="6413" width="10.375" style="73" customWidth="1"/>
    <col min="6414" max="6417" width="0" style="73" hidden="1" customWidth="1"/>
    <col min="6418" max="6418" width="10.375" style="73" customWidth="1"/>
    <col min="6419" max="6422" width="0" style="73" hidden="1" customWidth="1"/>
    <col min="6423" max="6423" width="10.375" style="73" customWidth="1"/>
    <col min="6424" max="6427" width="0" style="73" hidden="1" customWidth="1"/>
    <col min="6428" max="6433" width="10.375" style="73" customWidth="1"/>
    <col min="6434" max="6656" width="9" style="73"/>
    <col min="6657" max="6657" width="46.625" style="73" customWidth="1"/>
    <col min="6658" max="6658" width="11.75" style="73" customWidth="1"/>
    <col min="6659" max="6669" width="10.375" style="73" customWidth="1"/>
    <col min="6670" max="6673" width="0" style="73" hidden="1" customWidth="1"/>
    <col min="6674" max="6674" width="10.375" style="73" customWidth="1"/>
    <col min="6675" max="6678" width="0" style="73" hidden="1" customWidth="1"/>
    <col min="6679" max="6679" width="10.375" style="73" customWidth="1"/>
    <col min="6680" max="6683" width="0" style="73" hidden="1" customWidth="1"/>
    <col min="6684" max="6689" width="10.375" style="73" customWidth="1"/>
    <col min="6690" max="6912" width="9" style="73"/>
    <col min="6913" max="6913" width="46.625" style="73" customWidth="1"/>
    <col min="6914" max="6914" width="11.75" style="73" customWidth="1"/>
    <col min="6915" max="6925" width="10.375" style="73" customWidth="1"/>
    <col min="6926" max="6929" width="0" style="73" hidden="1" customWidth="1"/>
    <col min="6930" max="6930" width="10.375" style="73" customWidth="1"/>
    <col min="6931" max="6934" width="0" style="73" hidden="1" customWidth="1"/>
    <col min="6935" max="6935" width="10.375" style="73" customWidth="1"/>
    <col min="6936" max="6939" width="0" style="73" hidden="1" customWidth="1"/>
    <col min="6940" max="6945" width="10.375" style="73" customWidth="1"/>
    <col min="6946" max="7168" width="9" style="73"/>
    <col min="7169" max="7169" width="46.625" style="73" customWidth="1"/>
    <col min="7170" max="7170" width="11.75" style="73" customWidth="1"/>
    <col min="7171" max="7181" width="10.375" style="73" customWidth="1"/>
    <col min="7182" max="7185" width="0" style="73" hidden="1" customWidth="1"/>
    <col min="7186" max="7186" width="10.375" style="73" customWidth="1"/>
    <col min="7187" max="7190" width="0" style="73" hidden="1" customWidth="1"/>
    <col min="7191" max="7191" width="10.375" style="73" customWidth="1"/>
    <col min="7192" max="7195" width="0" style="73" hidden="1" customWidth="1"/>
    <col min="7196" max="7201" width="10.375" style="73" customWidth="1"/>
    <col min="7202" max="7424" width="9" style="73"/>
    <col min="7425" max="7425" width="46.625" style="73" customWidth="1"/>
    <col min="7426" max="7426" width="11.75" style="73" customWidth="1"/>
    <col min="7427" max="7437" width="10.375" style="73" customWidth="1"/>
    <col min="7438" max="7441" width="0" style="73" hidden="1" customWidth="1"/>
    <col min="7442" max="7442" width="10.375" style="73" customWidth="1"/>
    <col min="7443" max="7446" width="0" style="73" hidden="1" customWidth="1"/>
    <col min="7447" max="7447" width="10.375" style="73" customWidth="1"/>
    <col min="7448" max="7451" width="0" style="73" hidden="1" customWidth="1"/>
    <col min="7452" max="7457" width="10.375" style="73" customWidth="1"/>
    <col min="7458" max="7680" width="9" style="73"/>
    <col min="7681" max="7681" width="46.625" style="73" customWidth="1"/>
    <col min="7682" max="7682" width="11.75" style="73" customWidth="1"/>
    <col min="7683" max="7693" width="10.375" style="73" customWidth="1"/>
    <col min="7694" max="7697" width="0" style="73" hidden="1" customWidth="1"/>
    <col min="7698" max="7698" width="10.375" style="73" customWidth="1"/>
    <col min="7699" max="7702" width="0" style="73" hidden="1" customWidth="1"/>
    <col min="7703" max="7703" width="10.375" style="73" customWidth="1"/>
    <col min="7704" max="7707" width="0" style="73" hidden="1" customWidth="1"/>
    <col min="7708" max="7713" width="10.375" style="73" customWidth="1"/>
    <col min="7714" max="7936" width="9" style="73"/>
    <col min="7937" max="7937" width="46.625" style="73" customWidth="1"/>
    <col min="7938" max="7938" width="11.75" style="73" customWidth="1"/>
    <col min="7939" max="7949" width="10.375" style="73" customWidth="1"/>
    <col min="7950" max="7953" width="0" style="73" hidden="1" customWidth="1"/>
    <col min="7954" max="7954" width="10.375" style="73" customWidth="1"/>
    <col min="7955" max="7958" width="0" style="73" hidden="1" customWidth="1"/>
    <col min="7959" max="7959" width="10.375" style="73" customWidth="1"/>
    <col min="7960" max="7963" width="0" style="73" hidden="1" customWidth="1"/>
    <col min="7964" max="7969" width="10.375" style="73" customWidth="1"/>
    <col min="7970" max="8192" width="9" style="73"/>
    <col min="8193" max="8193" width="46.625" style="73" customWidth="1"/>
    <col min="8194" max="8194" width="11.75" style="73" customWidth="1"/>
    <col min="8195" max="8205" width="10.375" style="73" customWidth="1"/>
    <col min="8206" max="8209" width="0" style="73" hidden="1" customWidth="1"/>
    <col min="8210" max="8210" width="10.375" style="73" customWidth="1"/>
    <col min="8211" max="8214" width="0" style="73" hidden="1" customWidth="1"/>
    <col min="8215" max="8215" width="10.375" style="73" customWidth="1"/>
    <col min="8216" max="8219" width="0" style="73" hidden="1" customWidth="1"/>
    <col min="8220" max="8225" width="10.375" style="73" customWidth="1"/>
    <col min="8226" max="8448" width="9" style="73"/>
    <col min="8449" max="8449" width="46.625" style="73" customWidth="1"/>
    <col min="8450" max="8450" width="11.75" style="73" customWidth="1"/>
    <col min="8451" max="8461" width="10.375" style="73" customWidth="1"/>
    <col min="8462" max="8465" width="0" style="73" hidden="1" customWidth="1"/>
    <col min="8466" max="8466" width="10.375" style="73" customWidth="1"/>
    <col min="8467" max="8470" width="0" style="73" hidden="1" customWidth="1"/>
    <col min="8471" max="8471" width="10.375" style="73" customWidth="1"/>
    <col min="8472" max="8475" width="0" style="73" hidden="1" customWidth="1"/>
    <col min="8476" max="8481" width="10.375" style="73" customWidth="1"/>
    <col min="8482" max="8704" width="9" style="73"/>
    <col min="8705" max="8705" width="46.625" style="73" customWidth="1"/>
    <col min="8706" max="8706" width="11.75" style="73" customWidth="1"/>
    <col min="8707" max="8717" width="10.375" style="73" customWidth="1"/>
    <col min="8718" max="8721" width="0" style="73" hidden="1" customWidth="1"/>
    <col min="8722" max="8722" width="10.375" style="73" customWidth="1"/>
    <col min="8723" max="8726" width="0" style="73" hidden="1" customWidth="1"/>
    <col min="8727" max="8727" width="10.375" style="73" customWidth="1"/>
    <col min="8728" max="8731" width="0" style="73" hidden="1" customWidth="1"/>
    <col min="8732" max="8737" width="10.375" style="73" customWidth="1"/>
    <col min="8738" max="8960" width="9" style="73"/>
    <col min="8961" max="8961" width="46.625" style="73" customWidth="1"/>
    <col min="8962" max="8962" width="11.75" style="73" customWidth="1"/>
    <col min="8963" max="8973" width="10.375" style="73" customWidth="1"/>
    <col min="8974" max="8977" width="0" style="73" hidden="1" customWidth="1"/>
    <col min="8978" max="8978" width="10.375" style="73" customWidth="1"/>
    <col min="8979" max="8982" width="0" style="73" hidden="1" customWidth="1"/>
    <col min="8983" max="8983" width="10.375" style="73" customWidth="1"/>
    <col min="8984" max="8987" width="0" style="73" hidden="1" customWidth="1"/>
    <col min="8988" max="8993" width="10.375" style="73" customWidth="1"/>
    <col min="8994" max="9216" width="9" style="73"/>
    <col min="9217" max="9217" width="46.625" style="73" customWidth="1"/>
    <col min="9218" max="9218" width="11.75" style="73" customWidth="1"/>
    <col min="9219" max="9229" width="10.375" style="73" customWidth="1"/>
    <col min="9230" max="9233" width="0" style="73" hidden="1" customWidth="1"/>
    <col min="9234" max="9234" width="10.375" style="73" customWidth="1"/>
    <col min="9235" max="9238" width="0" style="73" hidden="1" customWidth="1"/>
    <col min="9239" max="9239" width="10.375" style="73" customWidth="1"/>
    <col min="9240" max="9243" width="0" style="73" hidden="1" customWidth="1"/>
    <col min="9244" max="9249" width="10.375" style="73" customWidth="1"/>
    <col min="9250" max="9472" width="9" style="73"/>
    <col min="9473" max="9473" width="46.625" style="73" customWidth="1"/>
    <col min="9474" max="9474" width="11.75" style="73" customWidth="1"/>
    <col min="9475" max="9485" width="10.375" style="73" customWidth="1"/>
    <col min="9486" max="9489" width="0" style="73" hidden="1" customWidth="1"/>
    <col min="9490" max="9490" width="10.375" style="73" customWidth="1"/>
    <col min="9491" max="9494" width="0" style="73" hidden="1" customWidth="1"/>
    <col min="9495" max="9495" width="10.375" style="73" customWidth="1"/>
    <col min="9496" max="9499" width="0" style="73" hidden="1" customWidth="1"/>
    <col min="9500" max="9505" width="10.375" style="73" customWidth="1"/>
    <col min="9506" max="9728" width="9" style="73"/>
    <col min="9729" max="9729" width="46.625" style="73" customWidth="1"/>
    <col min="9730" max="9730" width="11.75" style="73" customWidth="1"/>
    <col min="9731" max="9741" width="10.375" style="73" customWidth="1"/>
    <col min="9742" max="9745" width="0" style="73" hidden="1" customWidth="1"/>
    <col min="9746" max="9746" width="10.375" style="73" customWidth="1"/>
    <col min="9747" max="9750" width="0" style="73" hidden="1" customWidth="1"/>
    <col min="9751" max="9751" width="10.375" style="73" customWidth="1"/>
    <col min="9752" max="9755" width="0" style="73" hidden="1" customWidth="1"/>
    <col min="9756" max="9761" width="10.375" style="73" customWidth="1"/>
    <col min="9762" max="9984" width="9" style="73"/>
    <col min="9985" max="9985" width="46.625" style="73" customWidth="1"/>
    <col min="9986" max="9986" width="11.75" style="73" customWidth="1"/>
    <col min="9987" max="9997" width="10.375" style="73" customWidth="1"/>
    <col min="9998" max="10001" width="0" style="73" hidden="1" customWidth="1"/>
    <col min="10002" max="10002" width="10.375" style="73" customWidth="1"/>
    <col min="10003" max="10006" width="0" style="73" hidden="1" customWidth="1"/>
    <col min="10007" max="10007" width="10.375" style="73" customWidth="1"/>
    <col min="10008" max="10011" width="0" style="73" hidden="1" customWidth="1"/>
    <col min="10012" max="10017" width="10.375" style="73" customWidth="1"/>
    <col min="10018" max="10240" width="9" style="73"/>
    <col min="10241" max="10241" width="46.625" style="73" customWidth="1"/>
    <col min="10242" max="10242" width="11.75" style="73" customWidth="1"/>
    <col min="10243" max="10253" width="10.375" style="73" customWidth="1"/>
    <col min="10254" max="10257" width="0" style="73" hidden="1" customWidth="1"/>
    <col min="10258" max="10258" width="10.375" style="73" customWidth="1"/>
    <col min="10259" max="10262" width="0" style="73" hidden="1" customWidth="1"/>
    <col min="10263" max="10263" width="10.375" style="73" customWidth="1"/>
    <col min="10264" max="10267" width="0" style="73" hidden="1" customWidth="1"/>
    <col min="10268" max="10273" width="10.375" style="73" customWidth="1"/>
    <col min="10274" max="10496" width="9" style="73"/>
    <col min="10497" max="10497" width="46.625" style="73" customWidth="1"/>
    <col min="10498" max="10498" width="11.75" style="73" customWidth="1"/>
    <col min="10499" max="10509" width="10.375" style="73" customWidth="1"/>
    <col min="10510" max="10513" width="0" style="73" hidden="1" customWidth="1"/>
    <col min="10514" max="10514" width="10.375" style="73" customWidth="1"/>
    <col min="10515" max="10518" width="0" style="73" hidden="1" customWidth="1"/>
    <col min="10519" max="10519" width="10.375" style="73" customWidth="1"/>
    <col min="10520" max="10523" width="0" style="73" hidden="1" customWidth="1"/>
    <col min="10524" max="10529" width="10.375" style="73" customWidth="1"/>
    <col min="10530" max="10752" width="9" style="73"/>
    <col min="10753" max="10753" width="46.625" style="73" customWidth="1"/>
    <col min="10754" max="10754" width="11.75" style="73" customWidth="1"/>
    <col min="10755" max="10765" width="10.375" style="73" customWidth="1"/>
    <col min="10766" max="10769" width="0" style="73" hidden="1" customWidth="1"/>
    <col min="10770" max="10770" width="10.375" style="73" customWidth="1"/>
    <col min="10771" max="10774" width="0" style="73" hidden="1" customWidth="1"/>
    <col min="10775" max="10775" width="10.375" style="73" customWidth="1"/>
    <col min="10776" max="10779" width="0" style="73" hidden="1" customWidth="1"/>
    <col min="10780" max="10785" width="10.375" style="73" customWidth="1"/>
    <col min="10786" max="11008" width="9" style="73"/>
    <col min="11009" max="11009" width="46.625" style="73" customWidth="1"/>
    <col min="11010" max="11010" width="11.75" style="73" customWidth="1"/>
    <col min="11011" max="11021" width="10.375" style="73" customWidth="1"/>
    <col min="11022" max="11025" width="0" style="73" hidden="1" customWidth="1"/>
    <col min="11026" max="11026" width="10.375" style="73" customWidth="1"/>
    <col min="11027" max="11030" width="0" style="73" hidden="1" customWidth="1"/>
    <col min="11031" max="11031" width="10.375" style="73" customWidth="1"/>
    <col min="11032" max="11035" width="0" style="73" hidden="1" customWidth="1"/>
    <col min="11036" max="11041" width="10.375" style="73" customWidth="1"/>
    <col min="11042" max="11264" width="9" style="73"/>
    <col min="11265" max="11265" width="46.625" style="73" customWidth="1"/>
    <col min="11266" max="11266" width="11.75" style="73" customWidth="1"/>
    <col min="11267" max="11277" width="10.375" style="73" customWidth="1"/>
    <col min="11278" max="11281" width="0" style="73" hidden="1" customWidth="1"/>
    <col min="11282" max="11282" width="10.375" style="73" customWidth="1"/>
    <col min="11283" max="11286" width="0" style="73" hidden="1" customWidth="1"/>
    <col min="11287" max="11287" width="10.375" style="73" customWidth="1"/>
    <col min="11288" max="11291" width="0" style="73" hidden="1" customWidth="1"/>
    <col min="11292" max="11297" width="10.375" style="73" customWidth="1"/>
    <col min="11298" max="11520" width="9" style="73"/>
    <col min="11521" max="11521" width="46.625" style="73" customWidth="1"/>
    <col min="11522" max="11522" width="11.75" style="73" customWidth="1"/>
    <col min="11523" max="11533" width="10.375" style="73" customWidth="1"/>
    <col min="11534" max="11537" width="0" style="73" hidden="1" customWidth="1"/>
    <col min="11538" max="11538" width="10.375" style="73" customWidth="1"/>
    <col min="11539" max="11542" width="0" style="73" hidden="1" customWidth="1"/>
    <col min="11543" max="11543" width="10.375" style="73" customWidth="1"/>
    <col min="11544" max="11547" width="0" style="73" hidden="1" customWidth="1"/>
    <col min="11548" max="11553" width="10.375" style="73" customWidth="1"/>
    <col min="11554" max="11776" width="9" style="73"/>
    <col min="11777" max="11777" width="46.625" style="73" customWidth="1"/>
    <col min="11778" max="11778" width="11.75" style="73" customWidth="1"/>
    <col min="11779" max="11789" width="10.375" style="73" customWidth="1"/>
    <col min="11790" max="11793" width="0" style="73" hidden="1" customWidth="1"/>
    <col min="11794" max="11794" width="10.375" style="73" customWidth="1"/>
    <col min="11795" max="11798" width="0" style="73" hidden="1" customWidth="1"/>
    <col min="11799" max="11799" width="10.375" style="73" customWidth="1"/>
    <col min="11800" max="11803" width="0" style="73" hidden="1" customWidth="1"/>
    <col min="11804" max="11809" width="10.375" style="73" customWidth="1"/>
    <col min="11810" max="12032" width="9" style="73"/>
    <col min="12033" max="12033" width="46.625" style="73" customWidth="1"/>
    <col min="12034" max="12034" width="11.75" style="73" customWidth="1"/>
    <col min="12035" max="12045" width="10.375" style="73" customWidth="1"/>
    <col min="12046" max="12049" width="0" style="73" hidden="1" customWidth="1"/>
    <col min="12050" max="12050" width="10.375" style="73" customWidth="1"/>
    <col min="12051" max="12054" width="0" style="73" hidden="1" customWidth="1"/>
    <col min="12055" max="12055" width="10.375" style="73" customWidth="1"/>
    <col min="12056" max="12059" width="0" style="73" hidden="1" customWidth="1"/>
    <col min="12060" max="12065" width="10.375" style="73" customWidth="1"/>
    <col min="12066" max="12288" width="9" style="73"/>
    <col min="12289" max="12289" width="46.625" style="73" customWidth="1"/>
    <col min="12290" max="12290" width="11.75" style="73" customWidth="1"/>
    <col min="12291" max="12301" width="10.375" style="73" customWidth="1"/>
    <col min="12302" max="12305" width="0" style="73" hidden="1" customWidth="1"/>
    <col min="12306" max="12306" width="10.375" style="73" customWidth="1"/>
    <col min="12307" max="12310" width="0" style="73" hidden="1" customWidth="1"/>
    <col min="12311" max="12311" width="10.375" style="73" customWidth="1"/>
    <col min="12312" max="12315" width="0" style="73" hidden="1" customWidth="1"/>
    <col min="12316" max="12321" width="10.375" style="73" customWidth="1"/>
    <col min="12322" max="12544" width="9" style="73"/>
    <col min="12545" max="12545" width="46.625" style="73" customWidth="1"/>
    <col min="12546" max="12546" width="11.75" style="73" customWidth="1"/>
    <col min="12547" max="12557" width="10.375" style="73" customWidth="1"/>
    <col min="12558" max="12561" width="0" style="73" hidden="1" customWidth="1"/>
    <col min="12562" max="12562" width="10.375" style="73" customWidth="1"/>
    <col min="12563" max="12566" width="0" style="73" hidden="1" customWidth="1"/>
    <col min="12567" max="12567" width="10.375" style="73" customWidth="1"/>
    <col min="12568" max="12571" width="0" style="73" hidden="1" customWidth="1"/>
    <col min="12572" max="12577" width="10.375" style="73" customWidth="1"/>
    <col min="12578" max="12800" width="9" style="73"/>
    <col min="12801" max="12801" width="46.625" style="73" customWidth="1"/>
    <col min="12802" max="12802" width="11.75" style="73" customWidth="1"/>
    <col min="12803" max="12813" width="10.375" style="73" customWidth="1"/>
    <col min="12814" max="12817" width="0" style="73" hidden="1" customWidth="1"/>
    <col min="12818" max="12818" width="10.375" style="73" customWidth="1"/>
    <col min="12819" max="12822" width="0" style="73" hidden="1" customWidth="1"/>
    <col min="12823" max="12823" width="10.375" style="73" customWidth="1"/>
    <col min="12824" max="12827" width="0" style="73" hidden="1" customWidth="1"/>
    <col min="12828" max="12833" width="10.375" style="73" customWidth="1"/>
    <col min="12834" max="13056" width="9" style="73"/>
    <col min="13057" max="13057" width="46.625" style="73" customWidth="1"/>
    <col min="13058" max="13058" width="11.75" style="73" customWidth="1"/>
    <col min="13059" max="13069" width="10.375" style="73" customWidth="1"/>
    <col min="13070" max="13073" width="0" style="73" hidden="1" customWidth="1"/>
    <col min="13074" max="13074" width="10.375" style="73" customWidth="1"/>
    <col min="13075" max="13078" width="0" style="73" hidden="1" customWidth="1"/>
    <col min="13079" max="13079" width="10.375" style="73" customWidth="1"/>
    <col min="13080" max="13083" width="0" style="73" hidden="1" customWidth="1"/>
    <col min="13084" max="13089" width="10.375" style="73" customWidth="1"/>
    <col min="13090" max="13312" width="9" style="73"/>
    <col min="13313" max="13313" width="46.625" style="73" customWidth="1"/>
    <col min="13314" max="13314" width="11.75" style="73" customWidth="1"/>
    <col min="13315" max="13325" width="10.375" style="73" customWidth="1"/>
    <col min="13326" max="13329" width="0" style="73" hidden="1" customWidth="1"/>
    <col min="13330" max="13330" width="10.375" style="73" customWidth="1"/>
    <col min="13331" max="13334" width="0" style="73" hidden="1" customWidth="1"/>
    <col min="13335" max="13335" width="10.375" style="73" customWidth="1"/>
    <col min="13336" max="13339" width="0" style="73" hidden="1" customWidth="1"/>
    <col min="13340" max="13345" width="10.375" style="73" customWidth="1"/>
    <col min="13346" max="13568" width="9" style="73"/>
    <col min="13569" max="13569" width="46.625" style="73" customWidth="1"/>
    <col min="13570" max="13570" width="11.75" style="73" customWidth="1"/>
    <col min="13571" max="13581" width="10.375" style="73" customWidth="1"/>
    <col min="13582" max="13585" width="0" style="73" hidden="1" customWidth="1"/>
    <col min="13586" max="13586" width="10.375" style="73" customWidth="1"/>
    <col min="13587" max="13590" width="0" style="73" hidden="1" customWidth="1"/>
    <col min="13591" max="13591" width="10.375" style="73" customWidth="1"/>
    <col min="13592" max="13595" width="0" style="73" hidden="1" customWidth="1"/>
    <col min="13596" max="13601" width="10.375" style="73" customWidth="1"/>
    <col min="13602" max="13824" width="9" style="73"/>
    <col min="13825" max="13825" width="46.625" style="73" customWidth="1"/>
    <col min="13826" max="13826" width="11.75" style="73" customWidth="1"/>
    <col min="13827" max="13837" width="10.375" style="73" customWidth="1"/>
    <col min="13838" max="13841" width="0" style="73" hidden="1" customWidth="1"/>
    <col min="13842" max="13842" width="10.375" style="73" customWidth="1"/>
    <col min="13843" max="13846" width="0" style="73" hidden="1" customWidth="1"/>
    <col min="13847" max="13847" width="10.375" style="73" customWidth="1"/>
    <col min="13848" max="13851" width="0" style="73" hidden="1" customWidth="1"/>
    <col min="13852" max="13857" width="10.375" style="73" customWidth="1"/>
    <col min="13858" max="14080" width="9" style="73"/>
    <col min="14081" max="14081" width="46.625" style="73" customWidth="1"/>
    <col min="14082" max="14082" width="11.75" style="73" customWidth="1"/>
    <col min="14083" max="14093" width="10.375" style="73" customWidth="1"/>
    <col min="14094" max="14097" width="0" style="73" hidden="1" customWidth="1"/>
    <col min="14098" max="14098" width="10.375" style="73" customWidth="1"/>
    <col min="14099" max="14102" width="0" style="73" hidden="1" customWidth="1"/>
    <col min="14103" max="14103" width="10.375" style="73" customWidth="1"/>
    <col min="14104" max="14107" width="0" style="73" hidden="1" customWidth="1"/>
    <col min="14108" max="14113" width="10.375" style="73" customWidth="1"/>
    <col min="14114" max="14336" width="9" style="73"/>
    <col min="14337" max="14337" width="46.625" style="73" customWidth="1"/>
    <col min="14338" max="14338" width="11.75" style="73" customWidth="1"/>
    <col min="14339" max="14349" width="10.375" style="73" customWidth="1"/>
    <col min="14350" max="14353" width="0" style="73" hidden="1" customWidth="1"/>
    <col min="14354" max="14354" width="10.375" style="73" customWidth="1"/>
    <col min="14355" max="14358" width="0" style="73" hidden="1" customWidth="1"/>
    <col min="14359" max="14359" width="10.375" style="73" customWidth="1"/>
    <col min="14360" max="14363" width="0" style="73" hidden="1" customWidth="1"/>
    <col min="14364" max="14369" width="10.375" style="73" customWidth="1"/>
    <col min="14370" max="14592" width="9" style="73"/>
    <col min="14593" max="14593" width="46.625" style="73" customWidth="1"/>
    <col min="14594" max="14594" width="11.75" style="73" customWidth="1"/>
    <col min="14595" max="14605" width="10.375" style="73" customWidth="1"/>
    <col min="14606" max="14609" width="0" style="73" hidden="1" customWidth="1"/>
    <col min="14610" max="14610" width="10.375" style="73" customWidth="1"/>
    <col min="14611" max="14614" width="0" style="73" hidden="1" customWidth="1"/>
    <col min="14615" max="14615" width="10.375" style="73" customWidth="1"/>
    <col min="14616" max="14619" width="0" style="73" hidden="1" customWidth="1"/>
    <col min="14620" max="14625" width="10.375" style="73" customWidth="1"/>
    <col min="14626" max="14848" width="9" style="73"/>
    <col min="14849" max="14849" width="46.625" style="73" customWidth="1"/>
    <col min="14850" max="14850" width="11.75" style="73" customWidth="1"/>
    <col min="14851" max="14861" width="10.375" style="73" customWidth="1"/>
    <col min="14862" max="14865" width="0" style="73" hidden="1" customWidth="1"/>
    <col min="14866" max="14866" width="10.375" style="73" customWidth="1"/>
    <col min="14867" max="14870" width="0" style="73" hidden="1" customWidth="1"/>
    <col min="14871" max="14871" width="10.375" style="73" customWidth="1"/>
    <col min="14872" max="14875" width="0" style="73" hidden="1" customWidth="1"/>
    <col min="14876" max="14881" width="10.375" style="73" customWidth="1"/>
    <col min="14882" max="15104" width="9" style="73"/>
    <col min="15105" max="15105" width="46.625" style="73" customWidth="1"/>
    <col min="15106" max="15106" width="11.75" style="73" customWidth="1"/>
    <col min="15107" max="15117" width="10.375" style="73" customWidth="1"/>
    <col min="15118" max="15121" width="0" style="73" hidden="1" customWidth="1"/>
    <col min="15122" max="15122" width="10.375" style="73" customWidth="1"/>
    <col min="15123" max="15126" width="0" style="73" hidden="1" customWidth="1"/>
    <col min="15127" max="15127" width="10.375" style="73" customWidth="1"/>
    <col min="15128" max="15131" width="0" style="73" hidden="1" customWidth="1"/>
    <col min="15132" max="15137" width="10.375" style="73" customWidth="1"/>
    <col min="15138" max="15360" width="9" style="73"/>
    <col min="15361" max="15361" width="46.625" style="73" customWidth="1"/>
    <col min="15362" max="15362" width="11.75" style="73" customWidth="1"/>
    <col min="15363" max="15373" width="10.375" style="73" customWidth="1"/>
    <col min="15374" max="15377" width="0" style="73" hidden="1" customWidth="1"/>
    <col min="15378" max="15378" width="10.375" style="73" customWidth="1"/>
    <col min="15379" max="15382" width="0" style="73" hidden="1" customWidth="1"/>
    <col min="15383" max="15383" width="10.375" style="73" customWidth="1"/>
    <col min="15384" max="15387" width="0" style="73" hidden="1" customWidth="1"/>
    <col min="15388" max="15393" width="10.375" style="73" customWidth="1"/>
    <col min="15394" max="15616" width="9" style="73"/>
    <col min="15617" max="15617" width="46.625" style="73" customWidth="1"/>
    <col min="15618" max="15618" width="11.75" style="73" customWidth="1"/>
    <col min="15619" max="15629" width="10.375" style="73" customWidth="1"/>
    <col min="15630" max="15633" width="0" style="73" hidden="1" customWidth="1"/>
    <col min="15634" max="15634" width="10.375" style="73" customWidth="1"/>
    <col min="15635" max="15638" width="0" style="73" hidden="1" customWidth="1"/>
    <col min="15639" max="15639" width="10.375" style="73" customWidth="1"/>
    <col min="15640" max="15643" width="0" style="73" hidden="1" customWidth="1"/>
    <col min="15644" max="15649" width="10.375" style="73" customWidth="1"/>
    <col min="15650" max="15872" width="9" style="73"/>
    <col min="15873" max="15873" width="46.625" style="73" customWidth="1"/>
    <col min="15874" max="15874" width="11.75" style="73" customWidth="1"/>
    <col min="15875" max="15885" width="10.375" style="73" customWidth="1"/>
    <col min="15886" max="15889" width="0" style="73" hidden="1" customWidth="1"/>
    <col min="15890" max="15890" width="10.375" style="73" customWidth="1"/>
    <col min="15891" max="15894" width="0" style="73" hidden="1" customWidth="1"/>
    <col min="15895" max="15895" width="10.375" style="73" customWidth="1"/>
    <col min="15896" max="15899" width="0" style="73" hidden="1" customWidth="1"/>
    <col min="15900" max="15905" width="10.375" style="73" customWidth="1"/>
    <col min="15906" max="16128" width="9" style="73"/>
    <col min="16129" max="16129" width="46.625" style="73" customWidth="1"/>
    <col min="16130" max="16130" width="11.75" style="73" customWidth="1"/>
    <col min="16131" max="16141" width="10.375" style="73" customWidth="1"/>
    <col min="16142" max="16145" width="0" style="73" hidden="1" customWidth="1"/>
    <col min="16146" max="16146" width="10.375" style="73" customWidth="1"/>
    <col min="16147" max="16150" width="0" style="73" hidden="1" customWidth="1"/>
    <col min="16151" max="16151" width="10.375" style="73" customWidth="1"/>
    <col min="16152" max="16155" width="0" style="73" hidden="1" customWidth="1"/>
    <col min="16156" max="16161" width="10.375" style="73" customWidth="1"/>
    <col min="16162" max="16384" width="9" style="73"/>
  </cols>
  <sheetData>
    <row r="1" spans="1:34" ht="3" customHeight="1"/>
    <row r="2" spans="1:34" ht="3" customHeight="1">
      <c r="A2" s="74"/>
    </row>
    <row r="3" spans="1:34">
      <c r="A3" s="249" t="s">
        <v>129</v>
      </c>
    </row>
    <row r="4" spans="1:34">
      <c r="A4" s="75"/>
    </row>
    <row r="5" spans="1:34">
      <c r="A5" s="76" t="s">
        <v>31</v>
      </c>
      <c r="B5" s="77"/>
      <c r="C5" s="78"/>
      <c r="D5" s="78">
        <f t="shared" ref="D5:AG5" si="0">+C5+1</f>
        <v>1</v>
      </c>
      <c r="E5" s="78">
        <f t="shared" si="0"/>
        <v>2</v>
      </c>
      <c r="F5" s="78">
        <f t="shared" si="0"/>
        <v>3</v>
      </c>
      <c r="G5" s="78">
        <f t="shared" si="0"/>
        <v>4</v>
      </c>
      <c r="H5" s="78">
        <f t="shared" si="0"/>
        <v>5</v>
      </c>
      <c r="I5" s="78">
        <f t="shared" si="0"/>
        <v>6</v>
      </c>
      <c r="J5" s="78">
        <f t="shared" si="0"/>
        <v>7</v>
      </c>
      <c r="K5" s="78">
        <f t="shared" si="0"/>
        <v>8</v>
      </c>
      <c r="L5" s="78">
        <f t="shared" si="0"/>
        <v>9</v>
      </c>
      <c r="M5" s="78">
        <f t="shared" si="0"/>
        <v>10</v>
      </c>
      <c r="N5" s="78">
        <f t="shared" si="0"/>
        <v>11</v>
      </c>
      <c r="O5" s="78">
        <f t="shared" si="0"/>
        <v>12</v>
      </c>
      <c r="P5" s="78">
        <f t="shared" si="0"/>
        <v>13</v>
      </c>
      <c r="Q5" s="78">
        <f t="shared" si="0"/>
        <v>14</v>
      </c>
      <c r="R5" s="78">
        <f t="shared" si="0"/>
        <v>15</v>
      </c>
      <c r="S5" s="78">
        <f t="shared" si="0"/>
        <v>16</v>
      </c>
      <c r="T5" s="78">
        <f t="shared" si="0"/>
        <v>17</v>
      </c>
      <c r="U5" s="78">
        <f t="shared" si="0"/>
        <v>18</v>
      </c>
      <c r="V5" s="78">
        <f t="shared" si="0"/>
        <v>19</v>
      </c>
      <c r="W5" s="78">
        <f t="shared" si="0"/>
        <v>20</v>
      </c>
      <c r="X5" s="78">
        <f t="shared" si="0"/>
        <v>21</v>
      </c>
      <c r="Y5" s="78">
        <f t="shared" si="0"/>
        <v>22</v>
      </c>
      <c r="Z5" s="78">
        <f t="shared" si="0"/>
        <v>23</v>
      </c>
      <c r="AA5" s="78">
        <f t="shared" si="0"/>
        <v>24</v>
      </c>
      <c r="AB5" s="78">
        <f t="shared" si="0"/>
        <v>25</v>
      </c>
      <c r="AC5" s="78">
        <f t="shared" si="0"/>
        <v>26</v>
      </c>
      <c r="AD5" s="78">
        <f t="shared" si="0"/>
        <v>27</v>
      </c>
      <c r="AE5" s="78">
        <f t="shared" si="0"/>
        <v>28</v>
      </c>
      <c r="AF5" s="78">
        <f t="shared" si="0"/>
        <v>29</v>
      </c>
      <c r="AG5" s="78">
        <f t="shared" si="0"/>
        <v>30</v>
      </c>
    </row>
    <row r="6" spans="1:34" s="81" customFormat="1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</row>
    <row r="7" spans="1:34" s="81" customFormat="1">
      <c r="A7" s="82"/>
      <c r="B7" s="80"/>
      <c r="C7" s="80"/>
      <c r="D7" s="80"/>
      <c r="E7" s="83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</row>
    <row r="8" spans="1:34" s="81" customFormat="1">
      <c r="B8" s="84"/>
      <c r="C8" s="80"/>
      <c r="D8" s="80"/>
      <c r="E8" s="80"/>
      <c r="F8" s="86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</row>
    <row r="9" spans="1:34" s="81" customFormat="1">
      <c r="A9" s="82" t="s">
        <v>139</v>
      </c>
      <c r="B9" s="84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</row>
    <row r="10" spans="1:34" s="81" customFormat="1" ht="15.75" customHeight="1">
      <c r="A10" s="90"/>
      <c r="B10" s="91"/>
      <c r="C10" s="92"/>
      <c r="D10" s="85"/>
      <c r="E10" s="85">
        <f>+$D10+D10</f>
        <v>0</v>
      </c>
      <c r="F10" s="85">
        <f t="shared" ref="F10:U10" si="1">+$D10+E10</f>
        <v>0</v>
      </c>
      <c r="G10" s="85">
        <f t="shared" si="1"/>
        <v>0</v>
      </c>
      <c r="H10" s="85">
        <f t="shared" si="1"/>
        <v>0</v>
      </c>
      <c r="I10" s="85">
        <f t="shared" si="1"/>
        <v>0</v>
      </c>
      <c r="J10" s="85">
        <f t="shared" si="1"/>
        <v>0</v>
      </c>
      <c r="K10" s="85">
        <f t="shared" si="1"/>
        <v>0</v>
      </c>
      <c r="L10" s="85">
        <f t="shared" si="1"/>
        <v>0</v>
      </c>
      <c r="M10" s="85">
        <f t="shared" si="1"/>
        <v>0</v>
      </c>
      <c r="N10" s="85">
        <f t="shared" si="1"/>
        <v>0</v>
      </c>
      <c r="O10" s="85">
        <f t="shared" si="1"/>
        <v>0</v>
      </c>
      <c r="P10" s="85">
        <f t="shared" si="1"/>
        <v>0</v>
      </c>
      <c r="Q10" s="85">
        <f t="shared" si="1"/>
        <v>0</v>
      </c>
      <c r="R10" s="85">
        <f t="shared" si="1"/>
        <v>0</v>
      </c>
      <c r="S10" s="85">
        <f t="shared" si="1"/>
        <v>0</v>
      </c>
      <c r="T10" s="85">
        <f t="shared" si="1"/>
        <v>0</v>
      </c>
      <c r="U10" s="85">
        <f t="shared" si="1"/>
        <v>0</v>
      </c>
      <c r="V10" s="85">
        <f t="shared" ref="V10:AG10" si="2">+$D10+U10</f>
        <v>0</v>
      </c>
      <c r="W10" s="85">
        <f t="shared" si="2"/>
        <v>0</v>
      </c>
      <c r="X10" s="85">
        <f t="shared" si="2"/>
        <v>0</v>
      </c>
      <c r="Y10" s="85">
        <f t="shared" si="2"/>
        <v>0</v>
      </c>
      <c r="Z10" s="85">
        <f t="shared" si="2"/>
        <v>0</v>
      </c>
      <c r="AA10" s="85">
        <f t="shared" si="2"/>
        <v>0</v>
      </c>
      <c r="AB10" s="85">
        <f t="shared" si="2"/>
        <v>0</v>
      </c>
      <c r="AC10" s="85">
        <f t="shared" si="2"/>
        <v>0</v>
      </c>
      <c r="AD10" s="85">
        <f t="shared" si="2"/>
        <v>0</v>
      </c>
      <c r="AE10" s="85">
        <f t="shared" si="2"/>
        <v>0</v>
      </c>
      <c r="AF10" s="85">
        <f t="shared" si="2"/>
        <v>0</v>
      </c>
      <c r="AG10" s="85">
        <f t="shared" si="2"/>
        <v>0</v>
      </c>
    </row>
    <row r="11" spans="1:34" s="81" customFormat="1" ht="15" customHeight="1">
      <c r="A11" s="333" t="str">
        <f>+A25</f>
        <v>Salacgrīva</v>
      </c>
      <c r="B11" s="91" t="s">
        <v>13</v>
      </c>
      <c r="C11" s="86">
        <f>+'A-Ekon. ieguvumi eitrofikacija'!C25</f>
        <v>111583.17435999999</v>
      </c>
      <c r="D11" s="93">
        <f>+C11</f>
        <v>111583.17435999999</v>
      </c>
      <c r="E11" s="93">
        <f>+D11+$C$11</f>
        <v>223166.34871999998</v>
      </c>
      <c r="F11" s="93">
        <f t="shared" ref="F11:AG11" si="3">+E11+$C$11</f>
        <v>334749.52307999996</v>
      </c>
      <c r="G11" s="93">
        <f t="shared" si="3"/>
        <v>446332.69743999996</v>
      </c>
      <c r="H11" s="93">
        <f t="shared" si="3"/>
        <v>557915.87179999996</v>
      </c>
      <c r="I11" s="93">
        <f t="shared" si="3"/>
        <v>669499.04615999991</v>
      </c>
      <c r="J11" s="93">
        <f t="shared" si="3"/>
        <v>781082.22051999986</v>
      </c>
      <c r="K11" s="93">
        <f t="shared" si="3"/>
        <v>892665.3948799998</v>
      </c>
      <c r="L11" s="93">
        <f t="shared" si="3"/>
        <v>1004248.5692399997</v>
      </c>
      <c r="M11" s="93">
        <f t="shared" si="3"/>
        <v>1115831.7435999997</v>
      </c>
      <c r="N11" s="93">
        <f t="shared" si="3"/>
        <v>1227414.9179599998</v>
      </c>
      <c r="O11" s="93">
        <f t="shared" si="3"/>
        <v>1338998.0923199998</v>
      </c>
      <c r="P11" s="93">
        <f t="shared" si="3"/>
        <v>1450581.2666799999</v>
      </c>
      <c r="Q11" s="93">
        <f t="shared" si="3"/>
        <v>1562164.4410399999</v>
      </c>
      <c r="R11" s="93">
        <f t="shared" si="3"/>
        <v>1673747.6154</v>
      </c>
      <c r="S11" s="93">
        <f t="shared" si="3"/>
        <v>1785330.7897600001</v>
      </c>
      <c r="T11" s="93">
        <f t="shared" si="3"/>
        <v>1896913.9641200001</v>
      </c>
      <c r="U11" s="93">
        <f t="shared" si="3"/>
        <v>2008497.1384800002</v>
      </c>
      <c r="V11" s="93">
        <f t="shared" si="3"/>
        <v>2120080.3128400003</v>
      </c>
      <c r="W11" s="93">
        <f t="shared" si="3"/>
        <v>2231663.4872000003</v>
      </c>
      <c r="X11" s="93">
        <f t="shared" si="3"/>
        <v>2343246.6615600004</v>
      </c>
      <c r="Y11" s="93">
        <f t="shared" si="3"/>
        <v>2454829.8359200004</v>
      </c>
      <c r="Z11" s="93">
        <f t="shared" si="3"/>
        <v>2566413.0102800005</v>
      </c>
      <c r="AA11" s="93">
        <f t="shared" si="3"/>
        <v>2677996.1846400006</v>
      </c>
      <c r="AB11" s="93">
        <f t="shared" si="3"/>
        <v>2789579.3590000006</v>
      </c>
      <c r="AC11" s="93">
        <f t="shared" si="3"/>
        <v>2901162.5333600007</v>
      </c>
      <c r="AD11" s="93">
        <f t="shared" si="3"/>
        <v>3012745.7077200008</v>
      </c>
      <c r="AE11" s="93">
        <f t="shared" si="3"/>
        <v>3124328.8820800008</v>
      </c>
      <c r="AF11" s="93">
        <f t="shared" si="3"/>
        <v>3235912.0564400009</v>
      </c>
      <c r="AG11" s="93">
        <f t="shared" si="3"/>
        <v>3347495.230800001</v>
      </c>
    </row>
    <row r="12" spans="1:34" s="81" customFormat="1" ht="15" customHeight="1">
      <c r="A12" s="333" t="str">
        <f>+A26</f>
        <v>Smiltene</v>
      </c>
      <c r="B12" s="91" t="s">
        <v>13</v>
      </c>
      <c r="C12" s="86">
        <f>+'A-Ekon. ieguvumi eitrofikacija'!C26</f>
        <v>304973.91459999996</v>
      </c>
      <c r="D12" s="93">
        <f>+C12</f>
        <v>304973.91459999996</v>
      </c>
      <c r="E12" s="93">
        <f>+D12+$C$12</f>
        <v>609947.82919999992</v>
      </c>
      <c r="F12" s="93">
        <f t="shared" ref="F12:AG12" si="4">+E12+$C$12</f>
        <v>914921.74379999982</v>
      </c>
      <c r="G12" s="93">
        <f t="shared" si="4"/>
        <v>1219895.6583999998</v>
      </c>
      <c r="H12" s="93">
        <f t="shared" si="4"/>
        <v>1524869.5729999999</v>
      </c>
      <c r="I12" s="93">
        <f t="shared" si="4"/>
        <v>1829843.4875999999</v>
      </c>
      <c r="J12" s="93">
        <f t="shared" si="4"/>
        <v>2134817.4021999999</v>
      </c>
      <c r="K12" s="93">
        <f t="shared" si="4"/>
        <v>2439791.3167999997</v>
      </c>
      <c r="L12" s="93">
        <f t="shared" si="4"/>
        <v>2744765.2313999995</v>
      </c>
      <c r="M12" s="93">
        <f t="shared" si="4"/>
        <v>3049739.1459999993</v>
      </c>
      <c r="N12" s="93">
        <f t="shared" si="4"/>
        <v>3354713.060599999</v>
      </c>
      <c r="O12" s="93">
        <f t="shared" si="4"/>
        <v>3659686.9751999988</v>
      </c>
      <c r="P12" s="93">
        <f t="shared" si="4"/>
        <v>3964660.8897999986</v>
      </c>
      <c r="Q12" s="93">
        <f t="shared" si="4"/>
        <v>4269634.8043999989</v>
      </c>
      <c r="R12" s="93">
        <f t="shared" si="4"/>
        <v>4574608.7189999986</v>
      </c>
      <c r="S12" s="93">
        <f t="shared" si="4"/>
        <v>4879582.6335999984</v>
      </c>
      <c r="T12" s="93">
        <f t="shared" si="4"/>
        <v>5184556.5481999982</v>
      </c>
      <c r="U12" s="93">
        <f t="shared" si="4"/>
        <v>5489530.462799998</v>
      </c>
      <c r="V12" s="93">
        <f t="shared" si="4"/>
        <v>5794504.3773999978</v>
      </c>
      <c r="W12" s="93">
        <f t="shared" si="4"/>
        <v>6099478.2919999976</v>
      </c>
      <c r="X12" s="93">
        <f t="shared" si="4"/>
        <v>6404452.2065999974</v>
      </c>
      <c r="Y12" s="93">
        <f t="shared" si="4"/>
        <v>6709426.1211999971</v>
      </c>
      <c r="Z12" s="93">
        <f t="shared" si="4"/>
        <v>7014400.0357999969</v>
      </c>
      <c r="AA12" s="93">
        <f t="shared" si="4"/>
        <v>7319373.9503999967</v>
      </c>
      <c r="AB12" s="93">
        <f t="shared" si="4"/>
        <v>7624347.8649999965</v>
      </c>
      <c r="AC12" s="93">
        <f t="shared" si="4"/>
        <v>7929321.7795999963</v>
      </c>
      <c r="AD12" s="93">
        <f t="shared" si="4"/>
        <v>8234295.6941999961</v>
      </c>
      <c r="AE12" s="93">
        <f t="shared" si="4"/>
        <v>8539269.6087999959</v>
      </c>
      <c r="AF12" s="93">
        <f t="shared" si="4"/>
        <v>8844243.5233999956</v>
      </c>
      <c r="AG12" s="93">
        <f t="shared" si="4"/>
        <v>9149217.4379999954</v>
      </c>
    </row>
    <row r="13" spans="1:34" s="95" customFormat="1" ht="17.25" customHeight="1">
      <c r="A13" s="87"/>
      <c r="B13" s="88"/>
      <c r="C13" s="89"/>
      <c r="D13" s="89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</row>
    <row r="14" spans="1:34" ht="16.5" thickBot="1"/>
    <row r="15" spans="1:34" s="345" customFormat="1" ht="32.25" thickBot="1">
      <c r="A15" s="338" t="s">
        <v>139</v>
      </c>
      <c r="B15" s="339" t="s">
        <v>11</v>
      </c>
      <c r="C15" s="340"/>
      <c r="D15" s="341">
        <f>+D12+D11</f>
        <v>416557.08895999996</v>
      </c>
      <c r="E15" s="341">
        <f>+E12+E11</f>
        <v>833114.17791999993</v>
      </c>
      <c r="F15" s="341">
        <f t="shared" ref="F15:AG15" si="5">+F12+F11</f>
        <v>1249671.2668799998</v>
      </c>
      <c r="G15" s="341">
        <f t="shared" si="5"/>
        <v>1666228.3558399999</v>
      </c>
      <c r="H15" s="341">
        <f t="shared" si="5"/>
        <v>2082785.4447999997</v>
      </c>
      <c r="I15" s="341">
        <f t="shared" si="5"/>
        <v>2499342.53376</v>
      </c>
      <c r="J15" s="341">
        <f t="shared" si="5"/>
        <v>2915899.6227199999</v>
      </c>
      <c r="K15" s="341">
        <f t="shared" si="5"/>
        <v>3332456.7116799997</v>
      </c>
      <c r="L15" s="342">
        <f t="shared" si="5"/>
        <v>3749013.8006399991</v>
      </c>
      <c r="M15" s="343">
        <f t="shared" si="5"/>
        <v>4165570.8895999989</v>
      </c>
      <c r="N15" s="344">
        <f t="shared" si="5"/>
        <v>4582127.9785599988</v>
      </c>
      <c r="O15" s="341">
        <f t="shared" si="5"/>
        <v>4998685.0675199982</v>
      </c>
      <c r="P15" s="341">
        <f t="shared" si="5"/>
        <v>5415242.1564799985</v>
      </c>
      <c r="Q15" s="341">
        <f t="shared" si="5"/>
        <v>5831799.2454399988</v>
      </c>
      <c r="R15" s="341">
        <f t="shared" si="5"/>
        <v>6248356.3343999982</v>
      </c>
      <c r="S15" s="341">
        <f t="shared" si="5"/>
        <v>6664913.4233599985</v>
      </c>
      <c r="T15" s="341">
        <f t="shared" si="5"/>
        <v>7081470.5123199988</v>
      </c>
      <c r="U15" s="341">
        <f t="shared" si="5"/>
        <v>7498027.6012799982</v>
      </c>
      <c r="V15" s="341">
        <f t="shared" si="5"/>
        <v>7914584.6902399976</v>
      </c>
      <c r="W15" s="341">
        <f t="shared" si="5"/>
        <v>8331141.7791999979</v>
      </c>
      <c r="X15" s="341">
        <f t="shared" si="5"/>
        <v>8747698.8681599982</v>
      </c>
      <c r="Y15" s="341">
        <f t="shared" si="5"/>
        <v>9164255.9571199976</v>
      </c>
      <c r="Z15" s="341">
        <f t="shared" si="5"/>
        <v>9580813.046079997</v>
      </c>
      <c r="AA15" s="341">
        <f t="shared" si="5"/>
        <v>9997370.1350399964</v>
      </c>
      <c r="AB15" s="341">
        <f t="shared" si="5"/>
        <v>10413927.223999998</v>
      </c>
      <c r="AC15" s="341">
        <f t="shared" si="5"/>
        <v>10830484.312959997</v>
      </c>
      <c r="AD15" s="341">
        <f t="shared" si="5"/>
        <v>11247041.401919996</v>
      </c>
      <c r="AE15" s="341">
        <f t="shared" si="5"/>
        <v>11663598.490879998</v>
      </c>
      <c r="AF15" s="342">
        <f t="shared" si="5"/>
        <v>12080155.579839997</v>
      </c>
      <c r="AG15" s="343">
        <f t="shared" si="5"/>
        <v>12496712.668799996</v>
      </c>
    </row>
    <row r="16" spans="1:34" s="81" customFormat="1">
      <c r="A16" s="96"/>
      <c r="B16" s="97"/>
      <c r="C16" s="98"/>
      <c r="D16" s="98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</row>
    <row r="17" spans="1:13" s="81" customFormat="1">
      <c r="E17" s="98">
        <f>+E11-D11</f>
        <v>111583.17435999999</v>
      </c>
      <c r="F17" s="98">
        <f t="shared" ref="F17:M17" si="6">+F15-E15</f>
        <v>416557.08895999985</v>
      </c>
      <c r="G17" s="98">
        <f t="shared" si="6"/>
        <v>416557.08896000008</v>
      </c>
      <c r="H17" s="98">
        <f t="shared" si="6"/>
        <v>416557.08895999985</v>
      </c>
      <c r="I17" s="98">
        <f t="shared" si="6"/>
        <v>416557.08896000031</v>
      </c>
      <c r="J17" s="98">
        <f t="shared" si="6"/>
        <v>416557.08895999985</v>
      </c>
      <c r="K17" s="98">
        <f t="shared" si="6"/>
        <v>416557.08895999985</v>
      </c>
      <c r="L17" s="98">
        <f t="shared" si="6"/>
        <v>416557.08895999938</v>
      </c>
      <c r="M17" s="98">
        <f t="shared" si="6"/>
        <v>416557.08895999985</v>
      </c>
    </row>
    <row r="18" spans="1:13">
      <c r="G18" s="100"/>
    </row>
    <row r="20" spans="1:13">
      <c r="A20" s="326"/>
      <c r="B20" s="327" t="s">
        <v>130</v>
      </c>
      <c r="C20" s="322">
        <v>1.1299999999999999</v>
      </c>
      <c r="D20" s="323" t="s">
        <v>131</v>
      </c>
    </row>
    <row r="21" spans="1:13" ht="16.5" thickBot="1">
      <c r="A21" s="326"/>
      <c r="B21" s="328"/>
      <c r="C21" s="324">
        <v>1.042</v>
      </c>
      <c r="D21" s="328" t="s">
        <v>132</v>
      </c>
    </row>
    <row r="22" spans="1:13" ht="16.5" thickBot="1">
      <c r="A22" s="326"/>
      <c r="B22" s="327" t="s">
        <v>133</v>
      </c>
      <c r="C22" s="325">
        <f>+C21*C20</f>
        <v>1.17746</v>
      </c>
      <c r="D22" s="323" t="s">
        <v>134</v>
      </c>
    </row>
    <row r="23" spans="1:13">
      <c r="A23" s="326"/>
      <c r="C23" s="329"/>
      <c r="D23" s="329"/>
    </row>
    <row r="24" spans="1:13" ht="60">
      <c r="A24" s="331" t="s">
        <v>136</v>
      </c>
      <c r="B24" s="332" t="s">
        <v>137</v>
      </c>
      <c r="C24" s="332" t="s">
        <v>135</v>
      </c>
      <c r="D24" s="329"/>
      <c r="E24" s="1"/>
    </row>
    <row r="25" spans="1:13">
      <c r="A25" s="333" t="str">
        <f>+'2_prioritate_1_pielikums'!B5</f>
        <v>Salacgrīva</v>
      </c>
      <c r="B25" s="334">
        <f>+'2_prioritate_1_pielikums'!D9</f>
        <v>94766</v>
      </c>
      <c r="C25" s="346">
        <f>+C22*'2_prioritate_1_pielikums'!D9</f>
        <v>111583.17435999999</v>
      </c>
      <c r="D25" s="330"/>
      <c r="E25" s="1"/>
    </row>
    <row r="26" spans="1:13">
      <c r="A26" s="333" t="str">
        <f>+'2_prioritate_1_pielikums'!B12</f>
        <v>Smiltene</v>
      </c>
      <c r="B26" s="334">
        <f>+'2_prioritate_1_pielikums'!D16</f>
        <v>259010</v>
      </c>
      <c r="C26" s="346">
        <f>+C22*'2_prioritate_1_pielikums'!D16</f>
        <v>304973.91459999996</v>
      </c>
      <c r="D26" s="330"/>
      <c r="E26" s="1"/>
    </row>
    <row r="27" spans="1:13">
      <c r="A27" s="335"/>
      <c r="B27" s="336" t="s">
        <v>138</v>
      </c>
      <c r="C27" s="337">
        <f>SUM(C25:C26)</f>
        <v>416557.08895999996</v>
      </c>
      <c r="D27" s="329"/>
      <c r="E27" s="1"/>
    </row>
    <row r="28" spans="1:13">
      <c r="E28" s="1"/>
    </row>
  </sheetData>
  <sheetProtection formatCells="0" formatColumns="0" formatRows="0" insertColumns="0" insertRows="0" insertHyperlinks="0" deleteColumns="0" deleteRows="0"/>
  <pageMargins left="0.47244094488188998" right="0.23622047244094499" top="1.02362204724409" bottom="0.98425196850393704" header="0.511811023622047" footer="0.511811023622047"/>
  <pageSetup paperSize="9" scale="49" pageOrder="overThenDown" orientation="landscape" r:id="rId1"/>
  <headerFooter alignWithMargins="0">
    <oddFooter>&amp;C&amp;A&amp;RLapa &amp;P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2"/>
  <sheetViews>
    <sheetView view="pageBreakPreview" zoomScale="85" zoomScaleNormal="70" zoomScaleSheetLayoutView="85" workbookViewId="0">
      <selection activeCell="E28" sqref="E28"/>
    </sheetView>
  </sheetViews>
  <sheetFormatPr defaultColWidth="8.5" defaultRowHeight="12.75" outlineLevelCol="1"/>
  <cols>
    <col min="1" max="1" width="53" style="15" customWidth="1"/>
    <col min="2" max="2" width="10.375" style="15" customWidth="1"/>
    <col min="3" max="3" width="10.625" style="15" customWidth="1"/>
    <col min="4" max="4" width="10.5" style="15" customWidth="1"/>
    <col min="5" max="13" width="8.5" style="15" customWidth="1"/>
    <col min="14" max="15" width="8.5" style="15" hidden="1" customWidth="1" outlineLevel="1"/>
    <col min="16" max="17" width="7.625" style="15" hidden="1" customWidth="1" outlineLevel="1"/>
    <col min="18" max="18" width="8.625" style="15" customWidth="1" collapsed="1"/>
    <col min="19" max="22" width="7.625" style="15" hidden="1" customWidth="1" outlineLevel="1"/>
    <col min="23" max="23" width="8.375" style="15" customWidth="1" collapsed="1"/>
    <col min="24" max="26" width="7.875" style="15" hidden="1" customWidth="1" outlineLevel="1"/>
    <col min="27" max="27" width="8.375" style="15" hidden="1" customWidth="1" outlineLevel="1"/>
    <col min="28" max="28" width="8.375" style="15" customWidth="1" collapsed="1"/>
    <col min="29" max="33" width="8.375" style="15" customWidth="1"/>
    <col min="34" max="256" width="8.5" style="15"/>
    <col min="257" max="257" width="53" style="15" customWidth="1"/>
    <col min="258" max="258" width="10.375" style="15" customWidth="1"/>
    <col min="259" max="259" width="10.625" style="15" customWidth="1"/>
    <col min="260" max="260" width="10.5" style="15" customWidth="1"/>
    <col min="261" max="271" width="8.5" style="15" customWidth="1"/>
    <col min="272" max="279" width="7.625" style="15" customWidth="1"/>
    <col min="280" max="282" width="7.875" style="15" customWidth="1"/>
    <col min="283" max="289" width="8.375" style="15" customWidth="1"/>
    <col min="290" max="512" width="8.5" style="15"/>
    <col min="513" max="513" width="53" style="15" customWidth="1"/>
    <col min="514" max="514" width="10.375" style="15" customWidth="1"/>
    <col min="515" max="515" width="10.625" style="15" customWidth="1"/>
    <col min="516" max="516" width="10.5" style="15" customWidth="1"/>
    <col min="517" max="527" width="8.5" style="15" customWidth="1"/>
    <col min="528" max="535" width="7.625" style="15" customWidth="1"/>
    <col min="536" max="538" width="7.875" style="15" customWidth="1"/>
    <col min="539" max="545" width="8.375" style="15" customWidth="1"/>
    <col min="546" max="768" width="8.5" style="15"/>
    <col min="769" max="769" width="53" style="15" customWidth="1"/>
    <col min="770" max="770" width="10.375" style="15" customWidth="1"/>
    <col min="771" max="771" width="10.625" style="15" customWidth="1"/>
    <col min="772" max="772" width="10.5" style="15" customWidth="1"/>
    <col min="773" max="783" width="8.5" style="15" customWidth="1"/>
    <col min="784" max="791" width="7.625" style="15" customWidth="1"/>
    <col min="792" max="794" width="7.875" style="15" customWidth="1"/>
    <col min="795" max="801" width="8.375" style="15" customWidth="1"/>
    <col min="802" max="1024" width="8.5" style="15"/>
    <col min="1025" max="1025" width="53" style="15" customWidth="1"/>
    <col min="1026" max="1026" width="10.375" style="15" customWidth="1"/>
    <col min="1027" max="1027" width="10.625" style="15" customWidth="1"/>
    <col min="1028" max="1028" width="10.5" style="15" customWidth="1"/>
    <col min="1029" max="1039" width="8.5" style="15" customWidth="1"/>
    <col min="1040" max="1047" width="7.625" style="15" customWidth="1"/>
    <col min="1048" max="1050" width="7.875" style="15" customWidth="1"/>
    <col min="1051" max="1057" width="8.375" style="15" customWidth="1"/>
    <col min="1058" max="1280" width="8.5" style="15"/>
    <col min="1281" max="1281" width="53" style="15" customWidth="1"/>
    <col min="1282" max="1282" width="10.375" style="15" customWidth="1"/>
    <col min="1283" max="1283" width="10.625" style="15" customWidth="1"/>
    <col min="1284" max="1284" width="10.5" style="15" customWidth="1"/>
    <col min="1285" max="1295" width="8.5" style="15" customWidth="1"/>
    <col min="1296" max="1303" width="7.625" style="15" customWidth="1"/>
    <col min="1304" max="1306" width="7.875" style="15" customWidth="1"/>
    <col min="1307" max="1313" width="8.375" style="15" customWidth="1"/>
    <col min="1314" max="1536" width="8.5" style="15"/>
    <col min="1537" max="1537" width="53" style="15" customWidth="1"/>
    <col min="1538" max="1538" width="10.375" style="15" customWidth="1"/>
    <col min="1539" max="1539" width="10.625" style="15" customWidth="1"/>
    <col min="1540" max="1540" width="10.5" style="15" customWidth="1"/>
    <col min="1541" max="1551" width="8.5" style="15" customWidth="1"/>
    <col min="1552" max="1559" width="7.625" style="15" customWidth="1"/>
    <col min="1560" max="1562" width="7.875" style="15" customWidth="1"/>
    <col min="1563" max="1569" width="8.375" style="15" customWidth="1"/>
    <col min="1570" max="1792" width="8.5" style="15"/>
    <col min="1793" max="1793" width="53" style="15" customWidth="1"/>
    <col min="1794" max="1794" width="10.375" style="15" customWidth="1"/>
    <col min="1795" max="1795" width="10.625" style="15" customWidth="1"/>
    <col min="1796" max="1796" width="10.5" style="15" customWidth="1"/>
    <col min="1797" max="1807" width="8.5" style="15" customWidth="1"/>
    <col min="1808" max="1815" width="7.625" style="15" customWidth="1"/>
    <col min="1816" max="1818" width="7.875" style="15" customWidth="1"/>
    <col min="1819" max="1825" width="8.375" style="15" customWidth="1"/>
    <col min="1826" max="2048" width="8.5" style="15"/>
    <col min="2049" max="2049" width="53" style="15" customWidth="1"/>
    <col min="2050" max="2050" width="10.375" style="15" customWidth="1"/>
    <col min="2051" max="2051" width="10.625" style="15" customWidth="1"/>
    <col min="2052" max="2052" width="10.5" style="15" customWidth="1"/>
    <col min="2053" max="2063" width="8.5" style="15" customWidth="1"/>
    <col min="2064" max="2071" width="7.625" style="15" customWidth="1"/>
    <col min="2072" max="2074" width="7.875" style="15" customWidth="1"/>
    <col min="2075" max="2081" width="8.375" style="15" customWidth="1"/>
    <col min="2082" max="2304" width="8.5" style="15"/>
    <col min="2305" max="2305" width="53" style="15" customWidth="1"/>
    <col min="2306" max="2306" width="10.375" style="15" customWidth="1"/>
    <col min="2307" max="2307" width="10.625" style="15" customWidth="1"/>
    <col min="2308" max="2308" width="10.5" style="15" customWidth="1"/>
    <col min="2309" max="2319" width="8.5" style="15" customWidth="1"/>
    <col min="2320" max="2327" width="7.625" style="15" customWidth="1"/>
    <col min="2328" max="2330" width="7.875" style="15" customWidth="1"/>
    <col min="2331" max="2337" width="8.375" style="15" customWidth="1"/>
    <col min="2338" max="2560" width="8.5" style="15"/>
    <col min="2561" max="2561" width="53" style="15" customWidth="1"/>
    <col min="2562" max="2562" width="10.375" style="15" customWidth="1"/>
    <col min="2563" max="2563" width="10.625" style="15" customWidth="1"/>
    <col min="2564" max="2564" width="10.5" style="15" customWidth="1"/>
    <col min="2565" max="2575" width="8.5" style="15" customWidth="1"/>
    <col min="2576" max="2583" width="7.625" style="15" customWidth="1"/>
    <col min="2584" max="2586" width="7.875" style="15" customWidth="1"/>
    <col min="2587" max="2593" width="8.375" style="15" customWidth="1"/>
    <col min="2594" max="2816" width="8.5" style="15"/>
    <col min="2817" max="2817" width="53" style="15" customWidth="1"/>
    <col min="2818" max="2818" width="10.375" style="15" customWidth="1"/>
    <col min="2819" max="2819" width="10.625" style="15" customWidth="1"/>
    <col min="2820" max="2820" width="10.5" style="15" customWidth="1"/>
    <col min="2821" max="2831" width="8.5" style="15" customWidth="1"/>
    <col min="2832" max="2839" width="7.625" style="15" customWidth="1"/>
    <col min="2840" max="2842" width="7.875" style="15" customWidth="1"/>
    <col min="2843" max="2849" width="8.375" style="15" customWidth="1"/>
    <col min="2850" max="3072" width="8.5" style="15"/>
    <col min="3073" max="3073" width="53" style="15" customWidth="1"/>
    <col min="3074" max="3074" width="10.375" style="15" customWidth="1"/>
    <col min="3075" max="3075" width="10.625" style="15" customWidth="1"/>
    <col min="3076" max="3076" width="10.5" style="15" customWidth="1"/>
    <col min="3077" max="3087" width="8.5" style="15" customWidth="1"/>
    <col min="3088" max="3095" width="7.625" style="15" customWidth="1"/>
    <col min="3096" max="3098" width="7.875" style="15" customWidth="1"/>
    <col min="3099" max="3105" width="8.375" style="15" customWidth="1"/>
    <col min="3106" max="3328" width="8.5" style="15"/>
    <col min="3329" max="3329" width="53" style="15" customWidth="1"/>
    <col min="3330" max="3330" width="10.375" style="15" customWidth="1"/>
    <col min="3331" max="3331" width="10.625" style="15" customWidth="1"/>
    <col min="3332" max="3332" width="10.5" style="15" customWidth="1"/>
    <col min="3333" max="3343" width="8.5" style="15" customWidth="1"/>
    <col min="3344" max="3351" width="7.625" style="15" customWidth="1"/>
    <col min="3352" max="3354" width="7.875" style="15" customWidth="1"/>
    <col min="3355" max="3361" width="8.375" style="15" customWidth="1"/>
    <col min="3362" max="3584" width="8.5" style="15"/>
    <col min="3585" max="3585" width="53" style="15" customWidth="1"/>
    <col min="3586" max="3586" width="10.375" style="15" customWidth="1"/>
    <col min="3587" max="3587" width="10.625" style="15" customWidth="1"/>
    <col min="3588" max="3588" width="10.5" style="15" customWidth="1"/>
    <col min="3589" max="3599" width="8.5" style="15" customWidth="1"/>
    <col min="3600" max="3607" width="7.625" style="15" customWidth="1"/>
    <col min="3608" max="3610" width="7.875" style="15" customWidth="1"/>
    <col min="3611" max="3617" width="8.375" style="15" customWidth="1"/>
    <col min="3618" max="3840" width="8.5" style="15"/>
    <col min="3841" max="3841" width="53" style="15" customWidth="1"/>
    <col min="3842" max="3842" width="10.375" style="15" customWidth="1"/>
    <col min="3843" max="3843" width="10.625" style="15" customWidth="1"/>
    <col min="3844" max="3844" width="10.5" style="15" customWidth="1"/>
    <col min="3845" max="3855" width="8.5" style="15" customWidth="1"/>
    <col min="3856" max="3863" width="7.625" style="15" customWidth="1"/>
    <col min="3864" max="3866" width="7.875" style="15" customWidth="1"/>
    <col min="3867" max="3873" width="8.375" style="15" customWidth="1"/>
    <col min="3874" max="4096" width="8.5" style="15"/>
    <col min="4097" max="4097" width="53" style="15" customWidth="1"/>
    <col min="4098" max="4098" width="10.375" style="15" customWidth="1"/>
    <col min="4099" max="4099" width="10.625" style="15" customWidth="1"/>
    <col min="4100" max="4100" width="10.5" style="15" customWidth="1"/>
    <col min="4101" max="4111" width="8.5" style="15" customWidth="1"/>
    <col min="4112" max="4119" width="7.625" style="15" customWidth="1"/>
    <col min="4120" max="4122" width="7.875" style="15" customWidth="1"/>
    <col min="4123" max="4129" width="8.375" style="15" customWidth="1"/>
    <col min="4130" max="4352" width="8.5" style="15"/>
    <col min="4353" max="4353" width="53" style="15" customWidth="1"/>
    <col min="4354" max="4354" width="10.375" style="15" customWidth="1"/>
    <col min="4355" max="4355" width="10.625" style="15" customWidth="1"/>
    <col min="4356" max="4356" width="10.5" style="15" customWidth="1"/>
    <col min="4357" max="4367" width="8.5" style="15" customWidth="1"/>
    <col min="4368" max="4375" width="7.625" style="15" customWidth="1"/>
    <col min="4376" max="4378" width="7.875" style="15" customWidth="1"/>
    <col min="4379" max="4385" width="8.375" style="15" customWidth="1"/>
    <col min="4386" max="4608" width="8.5" style="15"/>
    <col min="4609" max="4609" width="53" style="15" customWidth="1"/>
    <col min="4610" max="4610" width="10.375" style="15" customWidth="1"/>
    <col min="4611" max="4611" width="10.625" style="15" customWidth="1"/>
    <col min="4612" max="4612" width="10.5" style="15" customWidth="1"/>
    <col min="4613" max="4623" width="8.5" style="15" customWidth="1"/>
    <col min="4624" max="4631" width="7.625" style="15" customWidth="1"/>
    <col min="4632" max="4634" width="7.875" style="15" customWidth="1"/>
    <col min="4635" max="4641" width="8.375" style="15" customWidth="1"/>
    <col min="4642" max="4864" width="8.5" style="15"/>
    <col min="4865" max="4865" width="53" style="15" customWidth="1"/>
    <col min="4866" max="4866" width="10.375" style="15" customWidth="1"/>
    <col min="4867" max="4867" width="10.625" style="15" customWidth="1"/>
    <col min="4868" max="4868" width="10.5" style="15" customWidth="1"/>
    <col min="4869" max="4879" width="8.5" style="15" customWidth="1"/>
    <col min="4880" max="4887" width="7.625" style="15" customWidth="1"/>
    <col min="4888" max="4890" width="7.875" style="15" customWidth="1"/>
    <col min="4891" max="4897" width="8.375" style="15" customWidth="1"/>
    <col min="4898" max="5120" width="8.5" style="15"/>
    <col min="5121" max="5121" width="53" style="15" customWidth="1"/>
    <col min="5122" max="5122" width="10.375" style="15" customWidth="1"/>
    <col min="5123" max="5123" width="10.625" style="15" customWidth="1"/>
    <col min="5124" max="5124" width="10.5" style="15" customWidth="1"/>
    <col min="5125" max="5135" width="8.5" style="15" customWidth="1"/>
    <col min="5136" max="5143" width="7.625" style="15" customWidth="1"/>
    <col min="5144" max="5146" width="7.875" style="15" customWidth="1"/>
    <col min="5147" max="5153" width="8.375" style="15" customWidth="1"/>
    <col min="5154" max="5376" width="8.5" style="15"/>
    <col min="5377" max="5377" width="53" style="15" customWidth="1"/>
    <col min="5378" max="5378" width="10.375" style="15" customWidth="1"/>
    <col min="5379" max="5379" width="10.625" style="15" customWidth="1"/>
    <col min="5380" max="5380" width="10.5" style="15" customWidth="1"/>
    <col min="5381" max="5391" width="8.5" style="15" customWidth="1"/>
    <col min="5392" max="5399" width="7.625" style="15" customWidth="1"/>
    <col min="5400" max="5402" width="7.875" style="15" customWidth="1"/>
    <col min="5403" max="5409" width="8.375" style="15" customWidth="1"/>
    <col min="5410" max="5632" width="8.5" style="15"/>
    <col min="5633" max="5633" width="53" style="15" customWidth="1"/>
    <col min="5634" max="5634" width="10.375" style="15" customWidth="1"/>
    <col min="5635" max="5635" width="10.625" style="15" customWidth="1"/>
    <col min="5636" max="5636" width="10.5" style="15" customWidth="1"/>
    <col min="5637" max="5647" width="8.5" style="15" customWidth="1"/>
    <col min="5648" max="5655" width="7.625" style="15" customWidth="1"/>
    <col min="5656" max="5658" width="7.875" style="15" customWidth="1"/>
    <col min="5659" max="5665" width="8.375" style="15" customWidth="1"/>
    <col min="5666" max="5888" width="8.5" style="15"/>
    <col min="5889" max="5889" width="53" style="15" customWidth="1"/>
    <col min="5890" max="5890" width="10.375" style="15" customWidth="1"/>
    <col min="5891" max="5891" width="10.625" style="15" customWidth="1"/>
    <col min="5892" max="5892" width="10.5" style="15" customWidth="1"/>
    <col min="5893" max="5903" width="8.5" style="15" customWidth="1"/>
    <col min="5904" max="5911" width="7.625" style="15" customWidth="1"/>
    <col min="5912" max="5914" width="7.875" style="15" customWidth="1"/>
    <col min="5915" max="5921" width="8.375" style="15" customWidth="1"/>
    <col min="5922" max="6144" width="8.5" style="15"/>
    <col min="6145" max="6145" width="53" style="15" customWidth="1"/>
    <col min="6146" max="6146" width="10.375" style="15" customWidth="1"/>
    <col min="6147" max="6147" width="10.625" style="15" customWidth="1"/>
    <col min="6148" max="6148" width="10.5" style="15" customWidth="1"/>
    <col min="6149" max="6159" width="8.5" style="15" customWidth="1"/>
    <col min="6160" max="6167" width="7.625" style="15" customWidth="1"/>
    <col min="6168" max="6170" width="7.875" style="15" customWidth="1"/>
    <col min="6171" max="6177" width="8.375" style="15" customWidth="1"/>
    <col min="6178" max="6400" width="8.5" style="15"/>
    <col min="6401" max="6401" width="53" style="15" customWidth="1"/>
    <col min="6402" max="6402" width="10.375" style="15" customWidth="1"/>
    <col min="6403" max="6403" width="10.625" style="15" customWidth="1"/>
    <col min="6404" max="6404" width="10.5" style="15" customWidth="1"/>
    <col min="6405" max="6415" width="8.5" style="15" customWidth="1"/>
    <col min="6416" max="6423" width="7.625" style="15" customWidth="1"/>
    <col min="6424" max="6426" width="7.875" style="15" customWidth="1"/>
    <col min="6427" max="6433" width="8.375" style="15" customWidth="1"/>
    <col min="6434" max="6656" width="8.5" style="15"/>
    <col min="6657" max="6657" width="53" style="15" customWidth="1"/>
    <col min="6658" max="6658" width="10.375" style="15" customWidth="1"/>
    <col min="6659" max="6659" width="10.625" style="15" customWidth="1"/>
    <col min="6660" max="6660" width="10.5" style="15" customWidth="1"/>
    <col min="6661" max="6671" width="8.5" style="15" customWidth="1"/>
    <col min="6672" max="6679" width="7.625" style="15" customWidth="1"/>
    <col min="6680" max="6682" width="7.875" style="15" customWidth="1"/>
    <col min="6683" max="6689" width="8.375" style="15" customWidth="1"/>
    <col min="6690" max="6912" width="8.5" style="15"/>
    <col min="6913" max="6913" width="53" style="15" customWidth="1"/>
    <col min="6914" max="6914" width="10.375" style="15" customWidth="1"/>
    <col min="6915" max="6915" width="10.625" style="15" customWidth="1"/>
    <col min="6916" max="6916" width="10.5" style="15" customWidth="1"/>
    <col min="6917" max="6927" width="8.5" style="15" customWidth="1"/>
    <col min="6928" max="6935" width="7.625" style="15" customWidth="1"/>
    <col min="6936" max="6938" width="7.875" style="15" customWidth="1"/>
    <col min="6939" max="6945" width="8.375" style="15" customWidth="1"/>
    <col min="6946" max="7168" width="8.5" style="15"/>
    <col min="7169" max="7169" width="53" style="15" customWidth="1"/>
    <col min="7170" max="7170" width="10.375" style="15" customWidth="1"/>
    <col min="7171" max="7171" width="10.625" style="15" customWidth="1"/>
    <col min="7172" max="7172" width="10.5" style="15" customWidth="1"/>
    <col min="7173" max="7183" width="8.5" style="15" customWidth="1"/>
    <col min="7184" max="7191" width="7.625" style="15" customWidth="1"/>
    <col min="7192" max="7194" width="7.875" style="15" customWidth="1"/>
    <col min="7195" max="7201" width="8.375" style="15" customWidth="1"/>
    <col min="7202" max="7424" width="8.5" style="15"/>
    <col min="7425" max="7425" width="53" style="15" customWidth="1"/>
    <col min="7426" max="7426" width="10.375" style="15" customWidth="1"/>
    <col min="7427" max="7427" width="10.625" style="15" customWidth="1"/>
    <col min="7428" max="7428" width="10.5" style="15" customWidth="1"/>
    <col min="7429" max="7439" width="8.5" style="15" customWidth="1"/>
    <col min="7440" max="7447" width="7.625" style="15" customWidth="1"/>
    <col min="7448" max="7450" width="7.875" style="15" customWidth="1"/>
    <col min="7451" max="7457" width="8.375" style="15" customWidth="1"/>
    <col min="7458" max="7680" width="8.5" style="15"/>
    <col min="7681" max="7681" width="53" style="15" customWidth="1"/>
    <col min="7682" max="7682" width="10.375" style="15" customWidth="1"/>
    <col min="7683" max="7683" width="10.625" style="15" customWidth="1"/>
    <col min="7684" max="7684" width="10.5" style="15" customWidth="1"/>
    <col min="7685" max="7695" width="8.5" style="15" customWidth="1"/>
    <col min="7696" max="7703" width="7.625" style="15" customWidth="1"/>
    <col min="7704" max="7706" width="7.875" style="15" customWidth="1"/>
    <col min="7707" max="7713" width="8.375" style="15" customWidth="1"/>
    <col min="7714" max="7936" width="8.5" style="15"/>
    <col min="7937" max="7937" width="53" style="15" customWidth="1"/>
    <col min="7938" max="7938" width="10.375" style="15" customWidth="1"/>
    <col min="7939" max="7939" width="10.625" style="15" customWidth="1"/>
    <col min="7940" max="7940" width="10.5" style="15" customWidth="1"/>
    <col min="7941" max="7951" width="8.5" style="15" customWidth="1"/>
    <col min="7952" max="7959" width="7.625" style="15" customWidth="1"/>
    <col min="7960" max="7962" width="7.875" style="15" customWidth="1"/>
    <col min="7963" max="7969" width="8.375" style="15" customWidth="1"/>
    <col min="7970" max="8192" width="8.5" style="15"/>
    <col min="8193" max="8193" width="53" style="15" customWidth="1"/>
    <col min="8194" max="8194" width="10.375" style="15" customWidth="1"/>
    <col min="8195" max="8195" width="10.625" style="15" customWidth="1"/>
    <col min="8196" max="8196" width="10.5" style="15" customWidth="1"/>
    <col min="8197" max="8207" width="8.5" style="15" customWidth="1"/>
    <col min="8208" max="8215" width="7.625" style="15" customWidth="1"/>
    <col min="8216" max="8218" width="7.875" style="15" customWidth="1"/>
    <col min="8219" max="8225" width="8.375" style="15" customWidth="1"/>
    <col min="8226" max="8448" width="8.5" style="15"/>
    <col min="8449" max="8449" width="53" style="15" customWidth="1"/>
    <col min="8450" max="8450" width="10.375" style="15" customWidth="1"/>
    <col min="8451" max="8451" width="10.625" style="15" customWidth="1"/>
    <col min="8452" max="8452" width="10.5" style="15" customWidth="1"/>
    <col min="8453" max="8463" width="8.5" style="15" customWidth="1"/>
    <col min="8464" max="8471" width="7.625" style="15" customWidth="1"/>
    <col min="8472" max="8474" width="7.875" style="15" customWidth="1"/>
    <col min="8475" max="8481" width="8.375" style="15" customWidth="1"/>
    <col min="8482" max="8704" width="8.5" style="15"/>
    <col min="8705" max="8705" width="53" style="15" customWidth="1"/>
    <col min="8706" max="8706" width="10.375" style="15" customWidth="1"/>
    <col min="8707" max="8707" width="10.625" style="15" customWidth="1"/>
    <col min="8708" max="8708" width="10.5" style="15" customWidth="1"/>
    <col min="8709" max="8719" width="8.5" style="15" customWidth="1"/>
    <col min="8720" max="8727" width="7.625" style="15" customWidth="1"/>
    <col min="8728" max="8730" width="7.875" style="15" customWidth="1"/>
    <col min="8731" max="8737" width="8.375" style="15" customWidth="1"/>
    <col min="8738" max="8960" width="8.5" style="15"/>
    <col min="8961" max="8961" width="53" style="15" customWidth="1"/>
    <col min="8962" max="8962" width="10.375" style="15" customWidth="1"/>
    <col min="8963" max="8963" width="10.625" style="15" customWidth="1"/>
    <col min="8964" max="8964" width="10.5" style="15" customWidth="1"/>
    <col min="8965" max="8975" width="8.5" style="15" customWidth="1"/>
    <col min="8976" max="8983" width="7.625" style="15" customWidth="1"/>
    <col min="8984" max="8986" width="7.875" style="15" customWidth="1"/>
    <col min="8987" max="8993" width="8.375" style="15" customWidth="1"/>
    <col min="8994" max="9216" width="8.5" style="15"/>
    <col min="9217" max="9217" width="53" style="15" customWidth="1"/>
    <col min="9218" max="9218" width="10.375" style="15" customWidth="1"/>
    <col min="9219" max="9219" width="10.625" style="15" customWidth="1"/>
    <col min="9220" max="9220" width="10.5" style="15" customWidth="1"/>
    <col min="9221" max="9231" width="8.5" style="15" customWidth="1"/>
    <col min="9232" max="9239" width="7.625" style="15" customWidth="1"/>
    <col min="9240" max="9242" width="7.875" style="15" customWidth="1"/>
    <col min="9243" max="9249" width="8.375" style="15" customWidth="1"/>
    <col min="9250" max="9472" width="8.5" style="15"/>
    <col min="9473" max="9473" width="53" style="15" customWidth="1"/>
    <col min="9474" max="9474" width="10.375" style="15" customWidth="1"/>
    <col min="9475" max="9475" width="10.625" style="15" customWidth="1"/>
    <col min="9476" max="9476" width="10.5" style="15" customWidth="1"/>
    <col min="9477" max="9487" width="8.5" style="15" customWidth="1"/>
    <col min="9488" max="9495" width="7.625" style="15" customWidth="1"/>
    <col min="9496" max="9498" width="7.875" style="15" customWidth="1"/>
    <col min="9499" max="9505" width="8.375" style="15" customWidth="1"/>
    <col min="9506" max="9728" width="8.5" style="15"/>
    <col min="9729" max="9729" width="53" style="15" customWidth="1"/>
    <col min="9730" max="9730" width="10.375" style="15" customWidth="1"/>
    <col min="9731" max="9731" width="10.625" style="15" customWidth="1"/>
    <col min="9732" max="9732" width="10.5" style="15" customWidth="1"/>
    <col min="9733" max="9743" width="8.5" style="15" customWidth="1"/>
    <col min="9744" max="9751" width="7.625" style="15" customWidth="1"/>
    <col min="9752" max="9754" width="7.875" style="15" customWidth="1"/>
    <col min="9755" max="9761" width="8.375" style="15" customWidth="1"/>
    <col min="9762" max="9984" width="8.5" style="15"/>
    <col min="9985" max="9985" width="53" style="15" customWidth="1"/>
    <col min="9986" max="9986" width="10.375" style="15" customWidth="1"/>
    <col min="9987" max="9987" width="10.625" style="15" customWidth="1"/>
    <col min="9988" max="9988" width="10.5" style="15" customWidth="1"/>
    <col min="9989" max="9999" width="8.5" style="15" customWidth="1"/>
    <col min="10000" max="10007" width="7.625" style="15" customWidth="1"/>
    <col min="10008" max="10010" width="7.875" style="15" customWidth="1"/>
    <col min="10011" max="10017" width="8.375" style="15" customWidth="1"/>
    <col min="10018" max="10240" width="8.5" style="15"/>
    <col min="10241" max="10241" width="53" style="15" customWidth="1"/>
    <col min="10242" max="10242" width="10.375" style="15" customWidth="1"/>
    <col min="10243" max="10243" width="10.625" style="15" customWidth="1"/>
    <col min="10244" max="10244" width="10.5" style="15" customWidth="1"/>
    <col min="10245" max="10255" width="8.5" style="15" customWidth="1"/>
    <col min="10256" max="10263" width="7.625" style="15" customWidth="1"/>
    <col min="10264" max="10266" width="7.875" style="15" customWidth="1"/>
    <col min="10267" max="10273" width="8.375" style="15" customWidth="1"/>
    <col min="10274" max="10496" width="8.5" style="15"/>
    <col min="10497" max="10497" width="53" style="15" customWidth="1"/>
    <col min="10498" max="10498" width="10.375" style="15" customWidth="1"/>
    <col min="10499" max="10499" width="10.625" style="15" customWidth="1"/>
    <col min="10500" max="10500" width="10.5" style="15" customWidth="1"/>
    <col min="10501" max="10511" width="8.5" style="15" customWidth="1"/>
    <col min="10512" max="10519" width="7.625" style="15" customWidth="1"/>
    <col min="10520" max="10522" width="7.875" style="15" customWidth="1"/>
    <col min="10523" max="10529" width="8.375" style="15" customWidth="1"/>
    <col min="10530" max="10752" width="8.5" style="15"/>
    <col min="10753" max="10753" width="53" style="15" customWidth="1"/>
    <col min="10754" max="10754" width="10.375" style="15" customWidth="1"/>
    <col min="10755" max="10755" width="10.625" style="15" customWidth="1"/>
    <col min="10756" max="10756" width="10.5" style="15" customWidth="1"/>
    <col min="10757" max="10767" width="8.5" style="15" customWidth="1"/>
    <col min="10768" max="10775" width="7.625" style="15" customWidth="1"/>
    <col min="10776" max="10778" width="7.875" style="15" customWidth="1"/>
    <col min="10779" max="10785" width="8.375" style="15" customWidth="1"/>
    <col min="10786" max="11008" width="8.5" style="15"/>
    <col min="11009" max="11009" width="53" style="15" customWidth="1"/>
    <col min="11010" max="11010" width="10.375" style="15" customWidth="1"/>
    <col min="11011" max="11011" width="10.625" style="15" customWidth="1"/>
    <col min="11012" max="11012" width="10.5" style="15" customWidth="1"/>
    <col min="11013" max="11023" width="8.5" style="15" customWidth="1"/>
    <col min="11024" max="11031" width="7.625" style="15" customWidth="1"/>
    <col min="11032" max="11034" width="7.875" style="15" customWidth="1"/>
    <col min="11035" max="11041" width="8.375" style="15" customWidth="1"/>
    <col min="11042" max="11264" width="8.5" style="15"/>
    <col min="11265" max="11265" width="53" style="15" customWidth="1"/>
    <col min="11266" max="11266" width="10.375" style="15" customWidth="1"/>
    <col min="11267" max="11267" width="10.625" style="15" customWidth="1"/>
    <col min="11268" max="11268" width="10.5" style="15" customWidth="1"/>
    <col min="11269" max="11279" width="8.5" style="15" customWidth="1"/>
    <col min="11280" max="11287" width="7.625" style="15" customWidth="1"/>
    <col min="11288" max="11290" width="7.875" style="15" customWidth="1"/>
    <col min="11291" max="11297" width="8.375" style="15" customWidth="1"/>
    <col min="11298" max="11520" width="8.5" style="15"/>
    <col min="11521" max="11521" width="53" style="15" customWidth="1"/>
    <col min="11522" max="11522" width="10.375" style="15" customWidth="1"/>
    <col min="11523" max="11523" width="10.625" style="15" customWidth="1"/>
    <col min="11524" max="11524" width="10.5" style="15" customWidth="1"/>
    <col min="11525" max="11535" width="8.5" style="15" customWidth="1"/>
    <col min="11536" max="11543" width="7.625" style="15" customWidth="1"/>
    <col min="11544" max="11546" width="7.875" style="15" customWidth="1"/>
    <col min="11547" max="11553" width="8.375" style="15" customWidth="1"/>
    <col min="11554" max="11776" width="8.5" style="15"/>
    <col min="11777" max="11777" width="53" style="15" customWidth="1"/>
    <col min="11778" max="11778" width="10.375" style="15" customWidth="1"/>
    <col min="11779" max="11779" width="10.625" style="15" customWidth="1"/>
    <col min="11780" max="11780" width="10.5" style="15" customWidth="1"/>
    <col min="11781" max="11791" width="8.5" style="15" customWidth="1"/>
    <col min="11792" max="11799" width="7.625" style="15" customWidth="1"/>
    <col min="11800" max="11802" width="7.875" style="15" customWidth="1"/>
    <col min="11803" max="11809" width="8.375" style="15" customWidth="1"/>
    <col min="11810" max="12032" width="8.5" style="15"/>
    <col min="12033" max="12033" width="53" style="15" customWidth="1"/>
    <col min="12034" max="12034" width="10.375" style="15" customWidth="1"/>
    <col min="12035" max="12035" width="10.625" style="15" customWidth="1"/>
    <col min="12036" max="12036" width="10.5" style="15" customWidth="1"/>
    <col min="12037" max="12047" width="8.5" style="15" customWidth="1"/>
    <col min="12048" max="12055" width="7.625" style="15" customWidth="1"/>
    <col min="12056" max="12058" width="7.875" style="15" customWidth="1"/>
    <col min="12059" max="12065" width="8.375" style="15" customWidth="1"/>
    <col min="12066" max="12288" width="8.5" style="15"/>
    <col min="12289" max="12289" width="53" style="15" customWidth="1"/>
    <col min="12290" max="12290" width="10.375" style="15" customWidth="1"/>
    <col min="12291" max="12291" width="10.625" style="15" customWidth="1"/>
    <col min="12292" max="12292" width="10.5" style="15" customWidth="1"/>
    <col min="12293" max="12303" width="8.5" style="15" customWidth="1"/>
    <col min="12304" max="12311" width="7.625" style="15" customWidth="1"/>
    <col min="12312" max="12314" width="7.875" style="15" customWidth="1"/>
    <col min="12315" max="12321" width="8.375" style="15" customWidth="1"/>
    <col min="12322" max="12544" width="8.5" style="15"/>
    <col min="12545" max="12545" width="53" style="15" customWidth="1"/>
    <col min="12546" max="12546" width="10.375" style="15" customWidth="1"/>
    <col min="12547" max="12547" width="10.625" style="15" customWidth="1"/>
    <col min="12548" max="12548" width="10.5" style="15" customWidth="1"/>
    <col min="12549" max="12559" width="8.5" style="15" customWidth="1"/>
    <col min="12560" max="12567" width="7.625" style="15" customWidth="1"/>
    <col min="12568" max="12570" width="7.875" style="15" customWidth="1"/>
    <col min="12571" max="12577" width="8.375" style="15" customWidth="1"/>
    <col min="12578" max="12800" width="8.5" style="15"/>
    <col min="12801" max="12801" width="53" style="15" customWidth="1"/>
    <col min="12802" max="12802" width="10.375" style="15" customWidth="1"/>
    <col min="12803" max="12803" width="10.625" style="15" customWidth="1"/>
    <col min="12804" max="12804" width="10.5" style="15" customWidth="1"/>
    <col min="12805" max="12815" width="8.5" style="15" customWidth="1"/>
    <col min="12816" max="12823" width="7.625" style="15" customWidth="1"/>
    <col min="12824" max="12826" width="7.875" style="15" customWidth="1"/>
    <col min="12827" max="12833" width="8.375" style="15" customWidth="1"/>
    <col min="12834" max="13056" width="8.5" style="15"/>
    <col min="13057" max="13057" width="53" style="15" customWidth="1"/>
    <col min="13058" max="13058" width="10.375" style="15" customWidth="1"/>
    <col min="13059" max="13059" width="10.625" style="15" customWidth="1"/>
    <col min="13060" max="13060" width="10.5" style="15" customWidth="1"/>
    <col min="13061" max="13071" width="8.5" style="15" customWidth="1"/>
    <col min="13072" max="13079" width="7.625" style="15" customWidth="1"/>
    <col min="13080" max="13082" width="7.875" style="15" customWidth="1"/>
    <col min="13083" max="13089" width="8.375" style="15" customWidth="1"/>
    <col min="13090" max="13312" width="8.5" style="15"/>
    <col min="13313" max="13313" width="53" style="15" customWidth="1"/>
    <col min="13314" max="13314" width="10.375" style="15" customWidth="1"/>
    <col min="13315" max="13315" width="10.625" style="15" customWidth="1"/>
    <col min="13316" max="13316" width="10.5" style="15" customWidth="1"/>
    <col min="13317" max="13327" width="8.5" style="15" customWidth="1"/>
    <col min="13328" max="13335" width="7.625" style="15" customWidth="1"/>
    <col min="13336" max="13338" width="7.875" style="15" customWidth="1"/>
    <col min="13339" max="13345" width="8.375" style="15" customWidth="1"/>
    <col min="13346" max="13568" width="8.5" style="15"/>
    <col min="13569" max="13569" width="53" style="15" customWidth="1"/>
    <col min="13570" max="13570" width="10.375" style="15" customWidth="1"/>
    <col min="13571" max="13571" width="10.625" style="15" customWidth="1"/>
    <col min="13572" max="13572" width="10.5" style="15" customWidth="1"/>
    <col min="13573" max="13583" width="8.5" style="15" customWidth="1"/>
    <col min="13584" max="13591" width="7.625" style="15" customWidth="1"/>
    <col min="13592" max="13594" width="7.875" style="15" customWidth="1"/>
    <col min="13595" max="13601" width="8.375" style="15" customWidth="1"/>
    <col min="13602" max="13824" width="8.5" style="15"/>
    <col min="13825" max="13825" width="53" style="15" customWidth="1"/>
    <col min="13826" max="13826" width="10.375" style="15" customWidth="1"/>
    <col min="13827" max="13827" width="10.625" style="15" customWidth="1"/>
    <col min="13828" max="13828" width="10.5" style="15" customWidth="1"/>
    <col min="13829" max="13839" width="8.5" style="15" customWidth="1"/>
    <col min="13840" max="13847" width="7.625" style="15" customWidth="1"/>
    <col min="13848" max="13850" width="7.875" style="15" customWidth="1"/>
    <col min="13851" max="13857" width="8.375" style="15" customWidth="1"/>
    <col min="13858" max="14080" width="8.5" style="15"/>
    <col min="14081" max="14081" width="53" style="15" customWidth="1"/>
    <col min="14082" max="14082" width="10.375" style="15" customWidth="1"/>
    <col min="14083" max="14083" width="10.625" style="15" customWidth="1"/>
    <col min="14084" max="14084" width="10.5" style="15" customWidth="1"/>
    <col min="14085" max="14095" width="8.5" style="15" customWidth="1"/>
    <col min="14096" max="14103" width="7.625" style="15" customWidth="1"/>
    <col min="14104" max="14106" width="7.875" style="15" customWidth="1"/>
    <col min="14107" max="14113" width="8.375" style="15" customWidth="1"/>
    <col min="14114" max="14336" width="8.5" style="15"/>
    <col min="14337" max="14337" width="53" style="15" customWidth="1"/>
    <col min="14338" max="14338" width="10.375" style="15" customWidth="1"/>
    <col min="14339" max="14339" width="10.625" style="15" customWidth="1"/>
    <col min="14340" max="14340" width="10.5" style="15" customWidth="1"/>
    <col min="14341" max="14351" width="8.5" style="15" customWidth="1"/>
    <col min="14352" max="14359" width="7.625" style="15" customWidth="1"/>
    <col min="14360" max="14362" width="7.875" style="15" customWidth="1"/>
    <col min="14363" max="14369" width="8.375" style="15" customWidth="1"/>
    <col min="14370" max="14592" width="8.5" style="15"/>
    <col min="14593" max="14593" width="53" style="15" customWidth="1"/>
    <col min="14594" max="14594" width="10.375" style="15" customWidth="1"/>
    <col min="14595" max="14595" width="10.625" style="15" customWidth="1"/>
    <col min="14596" max="14596" width="10.5" style="15" customWidth="1"/>
    <col min="14597" max="14607" width="8.5" style="15" customWidth="1"/>
    <col min="14608" max="14615" width="7.625" style="15" customWidth="1"/>
    <col min="14616" max="14618" width="7.875" style="15" customWidth="1"/>
    <col min="14619" max="14625" width="8.375" style="15" customWidth="1"/>
    <col min="14626" max="14848" width="8.5" style="15"/>
    <col min="14849" max="14849" width="53" style="15" customWidth="1"/>
    <col min="14850" max="14850" width="10.375" style="15" customWidth="1"/>
    <col min="14851" max="14851" width="10.625" style="15" customWidth="1"/>
    <col min="14852" max="14852" width="10.5" style="15" customWidth="1"/>
    <col min="14853" max="14863" width="8.5" style="15" customWidth="1"/>
    <col min="14864" max="14871" width="7.625" style="15" customWidth="1"/>
    <col min="14872" max="14874" width="7.875" style="15" customWidth="1"/>
    <col min="14875" max="14881" width="8.375" style="15" customWidth="1"/>
    <col min="14882" max="15104" width="8.5" style="15"/>
    <col min="15105" max="15105" width="53" style="15" customWidth="1"/>
    <col min="15106" max="15106" width="10.375" style="15" customWidth="1"/>
    <col min="15107" max="15107" width="10.625" style="15" customWidth="1"/>
    <col min="15108" max="15108" width="10.5" style="15" customWidth="1"/>
    <col min="15109" max="15119" width="8.5" style="15" customWidth="1"/>
    <col min="15120" max="15127" width="7.625" style="15" customWidth="1"/>
    <col min="15128" max="15130" width="7.875" style="15" customWidth="1"/>
    <col min="15131" max="15137" width="8.375" style="15" customWidth="1"/>
    <col min="15138" max="15360" width="8.5" style="15"/>
    <col min="15361" max="15361" width="53" style="15" customWidth="1"/>
    <col min="15362" max="15362" width="10.375" style="15" customWidth="1"/>
    <col min="15363" max="15363" width="10.625" style="15" customWidth="1"/>
    <col min="15364" max="15364" width="10.5" style="15" customWidth="1"/>
    <col min="15365" max="15375" width="8.5" style="15" customWidth="1"/>
    <col min="15376" max="15383" width="7.625" style="15" customWidth="1"/>
    <col min="15384" max="15386" width="7.875" style="15" customWidth="1"/>
    <col min="15387" max="15393" width="8.375" style="15" customWidth="1"/>
    <col min="15394" max="15616" width="8.5" style="15"/>
    <col min="15617" max="15617" width="53" style="15" customWidth="1"/>
    <col min="15618" max="15618" width="10.375" style="15" customWidth="1"/>
    <col min="15619" max="15619" width="10.625" style="15" customWidth="1"/>
    <col min="15620" max="15620" width="10.5" style="15" customWidth="1"/>
    <col min="15621" max="15631" width="8.5" style="15" customWidth="1"/>
    <col min="15632" max="15639" width="7.625" style="15" customWidth="1"/>
    <col min="15640" max="15642" width="7.875" style="15" customWidth="1"/>
    <col min="15643" max="15649" width="8.375" style="15" customWidth="1"/>
    <col min="15650" max="15872" width="8.5" style="15"/>
    <col min="15873" max="15873" width="53" style="15" customWidth="1"/>
    <col min="15874" max="15874" width="10.375" style="15" customWidth="1"/>
    <col min="15875" max="15875" width="10.625" style="15" customWidth="1"/>
    <col min="15876" max="15876" width="10.5" style="15" customWidth="1"/>
    <col min="15877" max="15887" width="8.5" style="15" customWidth="1"/>
    <col min="15888" max="15895" width="7.625" style="15" customWidth="1"/>
    <col min="15896" max="15898" width="7.875" style="15" customWidth="1"/>
    <col min="15899" max="15905" width="8.375" style="15" customWidth="1"/>
    <col min="15906" max="16128" width="8.5" style="15"/>
    <col min="16129" max="16129" width="53" style="15" customWidth="1"/>
    <col min="16130" max="16130" width="10.375" style="15" customWidth="1"/>
    <col min="16131" max="16131" width="10.625" style="15" customWidth="1"/>
    <col min="16132" max="16132" width="10.5" style="15" customWidth="1"/>
    <col min="16133" max="16143" width="8.5" style="15" customWidth="1"/>
    <col min="16144" max="16151" width="7.625" style="15" customWidth="1"/>
    <col min="16152" max="16154" width="7.875" style="15" customWidth="1"/>
    <col min="16155" max="16161" width="8.375" style="15" customWidth="1"/>
    <col min="16162" max="16384" width="8.5" style="15"/>
  </cols>
  <sheetData>
    <row r="1" spans="1:33">
      <c r="A1" s="14"/>
    </row>
    <row r="2" spans="1:33">
      <c r="A2" s="14"/>
      <c r="J2" s="16"/>
    </row>
    <row r="3" spans="1:33" ht="20.45" customHeight="1">
      <c r="A3" s="249" t="s">
        <v>109</v>
      </c>
    </row>
    <row r="5" spans="1:33" s="20" customFormat="1" ht="15.75">
      <c r="A5" s="17" t="s">
        <v>14</v>
      </c>
      <c r="B5" s="18"/>
      <c r="C5" s="18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s="20" customFormat="1" ht="15.75">
      <c r="A6" s="21"/>
      <c r="B6" s="22"/>
      <c r="C6" s="22">
        <v>0</v>
      </c>
      <c r="D6" s="22">
        <f t="shared" ref="D6:AG6" si="0">C6+1</f>
        <v>1</v>
      </c>
      <c r="E6" s="22">
        <f t="shared" si="0"/>
        <v>2</v>
      </c>
      <c r="F6" s="22">
        <f t="shared" si="0"/>
        <v>3</v>
      </c>
      <c r="G6" s="22">
        <f t="shared" si="0"/>
        <v>4</v>
      </c>
      <c r="H6" s="22">
        <f t="shared" si="0"/>
        <v>5</v>
      </c>
      <c r="I6" s="22">
        <f t="shared" si="0"/>
        <v>6</v>
      </c>
      <c r="J6" s="22">
        <f t="shared" si="0"/>
        <v>7</v>
      </c>
      <c r="K6" s="22">
        <f t="shared" si="0"/>
        <v>8</v>
      </c>
      <c r="L6" s="22">
        <f t="shared" si="0"/>
        <v>9</v>
      </c>
      <c r="M6" s="22">
        <f t="shared" si="0"/>
        <v>10</v>
      </c>
      <c r="N6" s="22">
        <f t="shared" si="0"/>
        <v>11</v>
      </c>
      <c r="O6" s="22">
        <f t="shared" si="0"/>
        <v>12</v>
      </c>
      <c r="P6" s="22">
        <f t="shared" si="0"/>
        <v>13</v>
      </c>
      <c r="Q6" s="22">
        <f t="shared" si="0"/>
        <v>14</v>
      </c>
      <c r="R6" s="22">
        <f t="shared" si="0"/>
        <v>15</v>
      </c>
      <c r="S6" s="22">
        <f t="shared" si="0"/>
        <v>16</v>
      </c>
      <c r="T6" s="22">
        <f t="shared" si="0"/>
        <v>17</v>
      </c>
      <c r="U6" s="22">
        <f t="shared" si="0"/>
        <v>18</v>
      </c>
      <c r="V6" s="22">
        <f t="shared" si="0"/>
        <v>19</v>
      </c>
      <c r="W6" s="22">
        <f t="shared" si="0"/>
        <v>20</v>
      </c>
      <c r="X6" s="22">
        <f t="shared" si="0"/>
        <v>21</v>
      </c>
      <c r="Y6" s="22">
        <f t="shared" si="0"/>
        <v>22</v>
      </c>
      <c r="Z6" s="22">
        <f t="shared" si="0"/>
        <v>23</v>
      </c>
      <c r="AA6" s="22">
        <f t="shared" si="0"/>
        <v>24</v>
      </c>
      <c r="AB6" s="22">
        <f t="shared" si="0"/>
        <v>25</v>
      </c>
      <c r="AC6" s="22">
        <f t="shared" si="0"/>
        <v>26</v>
      </c>
      <c r="AD6" s="22">
        <f t="shared" si="0"/>
        <v>27</v>
      </c>
      <c r="AE6" s="22">
        <f t="shared" si="0"/>
        <v>28</v>
      </c>
      <c r="AF6" s="22">
        <f t="shared" si="0"/>
        <v>29</v>
      </c>
      <c r="AG6" s="22">
        <f t="shared" si="0"/>
        <v>30</v>
      </c>
    </row>
    <row r="7" spans="1:33" s="24" customFormat="1" ht="17.45" customHeight="1">
      <c r="A7" s="23"/>
      <c r="B7" s="240" t="s">
        <v>15</v>
      </c>
      <c r="C7" s="241">
        <v>1</v>
      </c>
      <c r="D7" s="241">
        <f t="shared" ref="D7:W7" si="1">1/(1+$B$22)^D6</f>
        <v>0.95238095238095233</v>
      </c>
      <c r="E7" s="241">
        <f t="shared" si="1"/>
        <v>0.90702947845804982</v>
      </c>
      <c r="F7" s="241">
        <f t="shared" si="1"/>
        <v>0.86383759853147601</v>
      </c>
      <c r="G7" s="241">
        <f t="shared" si="1"/>
        <v>0.82270247479188197</v>
      </c>
      <c r="H7" s="241">
        <f t="shared" si="1"/>
        <v>0.78352616646845896</v>
      </c>
      <c r="I7" s="241">
        <f t="shared" si="1"/>
        <v>0.74621539663662761</v>
      </c>
      <c r="J7" s="241">
        <f t="shared" si="1"/>
        <v>0.71068133013012147</v>
      </c>
      <c r="K7" s="241">
        <f t="shared" si="1"/>
        <v>0.67683936202868722</v>
      </c>
      <c r="L7" s="241">
        <f t="shared" si="1"/>
        <v>0.64460891621779726</v>
      </c>
      <c r="M7" s="241">
        <f t="shared" si="1"/>
        <v>0.61391325354075932</v>
      </c>
      <c r="N7" s="241">
        <f t="shared" si="1"/>
        <v>0.5846792890864374</v>
      </c>
      <c r="O7" s="241">
        <f t="shared" si="1"/>
        <v>0.5568374181775595</v>
      </c>
      <c r="P7" s="241">
        <f t="shared" si="1"/>
        <v>0.53032135064529462</v>
      </c>
      <c r="Q7" s="241">
        <f t="shared" si="1"/>
        <v>0.50506795299551888</v>
      </c>
      <c r="R7" s="241">
        <f t="shared" si="1"/>
        <v>0.48101709809097021</v>
      </c>
      <c r="S7" s="241">
        <f t="shared" si="1"/>
        <v>0.45811152199140021</v>
      </c>
      <c r="T7" s="241">
        <f t="shared" si="1"/>
        <v>0.43629668761085727</v>
      </c>
      <c r="U7" s="241">
        <f t="shared" si="1"/>
        <v>0.41552065486748313</v>
      </c>
      <c r="V7" s="241">
        <f t="shared" si="1"/>
        <v>0.39573395701665059</v>
      </c>
      <c r="W7" s="241">
        <f t="shared" si="1"/>
        <v>0.37688948287300061</v>
      </c>
      <c r="X7" s="241">
        <f>1/(1+$B$22)^X6</f>
        <v>0.35894236464095297</v>
      </c>
      <c r="Y7" s="241">
        <f t="shared" ref="Y7:AD7" si="2">1/(1+$B$22)^Y6</f>
        <v>0.3418498710866219</v>
      </c>
      <c r="Z7" s="241">
        <f t="shared" si="2"/>
        <v>0.32557130579678267</v>
      </c>
      <c r="AA7" s="241">
        <f t="shared" si="2"/>
        <v>0.31006791028265024</v>
      </c>
      <c r="AB7" s="241">
        <f t="shared" si="2"/>
        <v>0.29530277169776209</v>
      </c>
      <c r="AC7" s="241">
        <f t="shared" si="2"/>
        <v>0.28124073495024959</v>
      </c>
      <c r="AD7" s="241">
        <f t="shared" si="2"/>
        <v>0.2678483190002377</v>
      </c>
      <c r="AE7" s="241">
        <f>1/(1+$B$22)^AE6</f>
        <v>0.25509363714308358</v>
      </c>
      <c r="AF7" s="241">
        <f>1/(1+$B$22)^AF6</f>
        <v>0.24294632108865097</v>
      </c>
      <c r="AG7" s="241">
        <f>1/(1+$B$22)^AG6</f>
        <v>0.23137744865585813</v>
      </c>
    </row>
    <row r="8" spans="1:33" s="28" customFormat="1" ht="18.75" customHeight="1">
      <c r="A8" s="17" t="s">
        <v>16</v>
      </c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</row>
    <row r="9" spans="1:33" s="20" customFormat="1" ht="18" customHeight="1">
      <c r="A9" s="29" t="s">
        <v>17</v>
      </c>
      <c r="B9" s="239">
        <v>1</v>
      </c>
      <c r="C9" s="26"/>
      <c r="D9" s="32">
        <f>IF(B9=1,'2_prioritate_2_pielikums_3d'!F10,0)</f>
        <v>16545.440000000002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</row>
    <row r="10" spans="1:33" s="20" customFormat="1" ht="18" customHeight="1">
      <c r="A10" s="29" t="s">
        <v>18</v>
      </c>
      <c r="B10" s="30"/>
      <c r="C10" s="26"/>
      <c r="D10" s="32">
        <f>+'A-Ekon. ieguvumi eitrofikacija'!D15/1000</f>
        <v>416.55708895999999</v>
      </c>
      <c r="E10" s="32">
        <f>+'A-Ekon. ieguvumi eitrofikacija'!E15/1000</f>
        <v>833.11417791999997</v>
      </c>
      <c r="F10" s="32">
        <f>+'A-Ekon. ieguvumi eitrofikacija'!F15/1000</f>
        <v>1249.6712668799998</v>
      </c>
      <c r="G10" s="32">
        <f>+'A-Ekon. ieguvumi eitrofikacija'!G15/1000</f>
        <v>1666.2283558399999</v>
      </c>
      <c r="H10" s="32">
        <f>+'A-Ekon. ieguvumi eitrofikacija'!H15/1000</f>
        <v>2082.7854447999998</v>
      </c>
      <c r="I10" s="32">
        <f>+'A-Ekon. ieguvumi eitrofikacija'!I15/1000</f>
        <v>2499.3425337600002</v>
      </c>
      <c r="J10" s="32">
        <f>+'A-Ekon. ieguvumi eitrofikacija'!J15/1000</f>
        <v>2915.89962272</v>
      </c>
      <c r="K10" s="32">
        <f>+'A-Ekon. ieguvumi eitrofikacija'!K15/1000</f>
        <v>3332.4567116799999</v>
      </c>
      <c r="L10" s="32">
        <f>+'A-Ekon. ieguvumi eitrofikacija'!L15/1000</f>
        <v>3749.0138006399993</v>
      </c>
      <c r="M10" s="32">
        <f>+'A-Ekon. ieguvumi eitrofikacija'!M15/1000</f>
        <v>4165.5708895999987</v>
      </c>
      <c r="N10" s="32">
        <f>+'A-Ekon. ieguvumi eitrofikacija'!N15/1000</f>
        <v>4582.1279785599991</v>
      </c>
      <c r="O10" s="32">
        <f>+'A-Ekon. ieguvumi eitrofikacija'!O15/1000</f>
        <v>4998.6850675199985</v>
      </c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20" customFormat="1" ht="18" customHeight="1">
      <c r="A11" s="29"/>
      <c r="B11" s="30"/>
      <c r="C11" s="26"/>
      <c r="D11" s="32">
        <v>0</v>
      </c>
      <c r="E11" s="33">
        <f t="shared" ref="E11:T12" si="3">+D11</f>
        <v>0</v>
      </c>
      <c r="F11" s="33">
        <f t="shared" si="3"/>
        <v>0</v>
      </c>
      <c r="G11" s="33">
        <f t="shared" si="3"/>
        <v>0</v>
      </c>
      <c r="H11" s="33">
        <f t="shared" si="3"/>
        <v>0</v>
      </c>
      <c r="I11" s="33">
        <f t="shared" si="3"/>
        <v>0</v>
      </c>
      <c r="J11" s="33">
        <f t="shared" si="3"/>
        <v>0</v>
      </c>
      <c r="K11" s="33">
        <f t="shared" si="3"/>
        <v>0</v>
      </c>
      <c r="L11" s="33">
        <f t="shared" si="3"/>
        <v>0</v>
      </c>
      <c r="M11" s="33">
        <f t="shared" si="3"/>
        <v>0</v>
      </c>
      <c r="N11" s="33">
        <f t="shared" si="3"/>
        <v>0</v>
      </c>
      <c r="O11" s="33">
        <f t="shared" si="3"/>
        <v>0</v>
      </c>
      <c r="P11" s="33">
        <f t="shared" si="3"/>
        <v>0</v>
      </c>
      <c r="Q11" s="33">
        <f t="shared" si="3"/>
        <v>0</v>
      </c>
      <c r="R11" s="33">
        <f t="shared" si="3"/>
        <v>0</v>
      </c>
      <c r="S11" s="33">
        <f t="shared" si="3"/>
        <v>0</v>
      </c>
      <c r="T11" s="33">
        <f t="shared" si="3"/>
        <v>0</v>
      </c>
      <c r="U11" s="33">
        <f t="shared" ref="U11:AE12" si="4">+T11</f>
        <v>0</v>
      </c>
      <c r="V11" s="33">
        <f t="shared" si="4"/>
        <v>0</v>
      </c>
      <c r="W11" s="33">
        <f t="shared" si="4"/>
        <v>0</v>
      </c>
      <c r="X11" s="33">
        <f t="shared" si="4"/>
        <v>0</v>
      </c>
      <c r="Y11" s="33">
        <f t="shared" si="4"/>
        <v>0</v>
      </c>
      <c r="Z11" s="33">
        <f t="shared" si="4"/>
        <v>0</v>
      </c>
      <c r="AA11" s="33">
        <f t="shared" si="4"/>
        <v>0</v>
      </c>
      <c r="AB11" s="33">
        <f t="shared" si="4"/>
        <v>0</v>
      </c>
      <c r="AC11" s="33">
        <f t="shared" si="4"/>
        <v>0</v>
      </c>
      <c r="AD11" s="33">
        <f t="shared" si="4"/>
        <v>0</v>
      </c>
      <c r="AE11" s="33">
        <f t="shared" si="4"/>
        <v>0</v>
      </c>
      <c r="AF11" s="33">
        <f>+AE11</f>
        <v>0</v>
      </c>
      <c r="AG11" s="33">
        <f>+AF11</f>
        <v>0</v>
      </c>
    </row>
    <row r="12" spans="1:33" s="20" customFormat="1" ht="18" customHeight="1">
      <c r="A12" s="29"/>
      <c r="B12" s="30"/>
      <c r="C12" s="26"/>
      <c r="D12" s="32">
        <v>0</v>
      </c>
      <c r="E12" s="33">
        <f t="shared" si="3"/>
        <v>0</v>
      </c>
      <c r="F12" s="33">
        <f t="shared" si="3"/>
        <v>0</v>
      </c>
      <c r="G12" s="33">
        <f t="shared" si="3"/>
        <v>0</v>
      </c>
      <c r="H12" s="33">
        <f t="shared" si="3"/>
        <v>0</v>
      </c>
      <c r="I12" s="33">
        <f t="shared" si="3"/>
        <v>0</v>
      </c>
      <c r="J12" s="33">
        <f t="shared" si="3"/>
        <v>0</v>
      </c>
      <c r="K12" s="33">
        <f t="shared" si="3"/>
        <v>0</v>
      </c>
      <c r="L12" s="33">
        <f t="shared" si="3"/>
        <v>0</v>
      </c>
      <c r="M12" s="33">
        <f t="shared" si="3"/>
        <v>0</v>
      </c>
      <c r="N12" s="33">
        <f t="shared" si="3"/>
        <v>0</v>
      </c>
      <c r="O12" s="33">
        <f t="shared" si="3"/>
        <v>0</v>
      </c>
      <c r="P12" s="33">
        <f t="shared" si="3"/>
        <v>0</v>
      </c>
      <c r="Q12" s="33">
        <f t="shared" si="3"/>
        <v>0</v>
      </c>
      <c r="R12" s="33">
        <f t="shared" si="3"/>
        <v>0</v>
      </c>
      <c r="S12" s="33">
        <f t="shared" si="3"/>
        <v>0</v>
      </c>
      <c r="T12" s="33">
        <f t="shared" si="3"/>
        <v>0</v>
      </c>
      <c r="U12" s="33">
        <f t="shared" si="4"/>
        <v>0</v>
      </c>
      <c r="V12" s="33">
        <f t="shared" si="4"/>
        <v>0</v>
      </c>
      <c r="W12" s="33">
        <f t="shared" si="4"/>
        <v>0</v>
      </c>
      <c r="X12" s="33">
        <f t="shared" si="4"/>
        <v>0</v>
      </c>
      <c r="Y12" s="33">
        <f t="shared" si="4"/>
        <v>0</v>
      </c>
      <c r="Z12" s="33">
        <f t="shared" si="4"/>
        <v>0</v>
      </c>
      <c r="AA12" s="33">
        <f t="shared" si="4"/>
        <v>0</v>
      </c>
      <c r="AB12" s="33">
        <f t="shared" si="4"/>
        <v>0</v>
      </c>
      <c r="AC12" s="33">
        <f t="shared" si="4"/>
        <v>0</v>
      </c>
      <c r="AD12" s="33">
        <f t="shared" si="4"/>
        <v>0</v>
      </c>
      <c r="AE12" s="33">
        <f t="shared" si="4"/>
        <v>0</v>
      </c>
      <c r="AF12" s="33">
        <f>+AE12</f>
        <v>0</v>
      </c>
      <c r="AG12" s="33">
        <f>+AF12</f>
        <v>0</v>
      </c>
    </row>
    <row r="13" spans="1:33" s="36" customFormat="1" ht="18" customHeight="1">
      <c r="A13" s="25" t="s">
        <v>19</v>
      </c>
      <c r="B13" s="34">
        <f>SUM(C13:X13)</f>
        <v>49036.892938879995</v>
      </c>
      <c r="C13" s="35">
        <f>SUM(C9:C12)</f>
        <v>0</v>
      </c>
      <c r="D13" s="35">
        <f t="shared" ref="D13:AE13" si="5">SUM(D9:D12)</f>
        <v>16961.997088960001</v>
      </c>
      <c r="E13" s="35">
        <f t="shared" si="5"/>
        <v>833.11417791999997</v>
      </c>
      <c r="F13" s="35">
        <f t="shared" si="5"/>
        <v>1249.6712668799998</v>
      </c>
      <c r="G13" s="35">
        <f>SUM(G9:G12)</f>
        <v>1666.2283558399999</v>
      </c>
      <c r="H13" s="35">
        <f t="shared" si="5"/>
        <v>2082.7854447999998</v>
      </c>
      <c r="I13" s="35">
        <f t="shared" si="5"/>
        <v>2499.3425337600002</v>
      </c>
      <c r="J13" s="35">
        <f t="shared" si="5"/>
        <v>2915.89962272</v>
      </c>
      <c r="K13" s="35">
        <f t="shared" si="5"/>
        <v>3332.4567116799999</v>
      </c>
      <c r="L13" s="35">
        <f t="shared" si="5"/>
        <v>3749.0138006399993</v>
      </c>
      <c r="M13" s="35">
        <f t="shared" si="5"/>
        <v>4165.5708895999987</v>
      </c>
      <c r="N13" s="35">
        <f t="shared" si="5"/>
        <v>4582.1279785599991</v>
      </c>
      <c r="O13" s="35">
        <f t="shared" si="5"/>
        <v>4998.6850675199985</v>
      </c>
      <c r="P13" s="35">
        <f t="shared" si="5"/>
        <v>0</v>
      </c>
      <c r="Q13" s="35">
        <f t="shared" si="5"/>
        <v>0</v>
      </c>
      <c r="R13" s="35">
        <f t="shared" si="5"/>
        <v>0</v>
      </c>
      <c r="S13" s="35">
        <f t="shared" si="5"/>
        <v>0</v>
      </c>
      <c r="T13" s="35">
        <f t="shared" si="5"/>
        <v>0</v>
      </c>
      <c r="U13" s="35">
        <f t="shared" si="5"/>
        <v>0</v>
      </c>
      <c r="V13" s="35">
        <f t="shared" si="5"/>
        <v>0</v>
      </c>
      <c r="W13" s="35">
        <f t="shared" si="5"/>
        <v>0</v>
      </c>
      <c r="X13" s="35">
        <f t="shared" si="5"/>
        <v>0</v>
      </c>
      <c r="Y13" s="35">
        <f t="shared" si="5"/>
        <v>0</v>
      </c>
      <c r="Z13" s="35">
        <f t="shared" si="5"/>
        <v>0</v>
      </c>
      <c r="AA13" s="35">
        <f t="shared" si="5"/>
        <v>0</v>
      </c>
      <c r="AB13" s="35">
        <f t="shared" si="5"/>
        <v>0</v>
      </c>
      <c r="AC13" s="35">
        <f t="shared" si="5"/>
        <v>0</v>
      </c>
      <c r="AD13" s="35">
        <f t="shared" si="5"/>
        <v>0</v>
      </c>
      <c r="AE13" s="35">
        <f t="shared" si="5"/>
        <v>0</v>
      </c>
      <c r="AF13" s="35">
        <f>SUM(AF9:AF12)</f>
        <v>0</v>
      </c>
      <c r="AG13" s="35">
        <f>SUM(AG9:AG12)</f>
        <v>0</v>
      </c>
    </row>
    <row r="14" spans="1:33" s="28" customFormat="1" ht="8.2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</row>
    <row r="15" spans="1:33" s="28" customFormat="1" ht="18" customHeight="1">
      <c r="A15" s="17" t="s">
        <v>20</v>
      </c>
      <c r="B15" s="34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s="20" customFormat="1" ht="18" customHeight="1">
      <c r="A16" s="29" t="s">
        <v>21</v>
      </c>
      <c r="B16" s="40"/>
      <c r="C16" s="32">
        <f>+'2_prioritate_2_pielikums_3d'!C51/1000</f>
        <v>5670.6310000000003</v>
      </c>
      <c r="D16" s="41"/>
      <c r="E16" s="41"/>
      <c r="F16" s="41"/>
      <c r="G16" s="41"/>
      <c r="H16" s="41"/>
      <c r="I16" s="41"/>
      <c r="J16" s="41"/>
      <c r="K16" s="41"/>
      <c r="L16" s="41"/>
      <c r="M16" s="41">
        <f>+'2_prioritate_2_pielikums_1d'!J41/1000</f>
        <v>2522.9470000000001</v>
      </c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</row>
    <row r="17" spans="1:33" s="20" customFormat="1" ht="18" hidden="1" customHeight="1">
      <c r="A17" s="29" t="s">
        <v>22</v>
      </c>
      <c r="B17" s="40"/>
      <c r="C17" s="32"/>
      <c r="D17" s="32">
        <v>0</v>
      </c>
      <c r="E17" s="33">
        <f t="shared" ref="E17:T18" si="6">+D17</f>
        <v>0</v>
      </c>
      <c r="F17" s="33">
        <f t="shared" si="6"/>
        <v>0</v>
      </c>
      <c r="G17" s="33">
        <f t="shared" si="6"/>
        <v>0</v>
      </c>
      <c r="H17" s="33">
        <f t="shared" si="6"/>
        <v>0</v>
      </c>
      <c r="I17" s="33">
        <f t="shared" si="6"/>
        <v>0</v>
      </c>
      <c r="J17" s="33">
        <f t="shared" si="6"/>
        <v>0</v>
      </c>
      <c r="K17" s="33">
        <f t="shared" si="6"/>
        <v>0</v>
      </c>
      <c r="L17" s="33">
        <f t="shared" si="6"/>
        <v>0</v>
      </c>
      <c r="M17" s="33">
        <f t="shared" si="6"/>
        <v>0</v>
      </c>
      <c r="N17" s="33">
        <f t="shared" si="6"/>
        <v>0</v>
      </c>
      <c r="O17" s="33">
        <f t="shared" si="6"/>
        <v>0</v>
      </c>
      <c r="P17" s="33">
        <f t="shared" si="6"/>
        <v>0</v>
      </c>
      <c r="Q17" s="33">
        <f t="shared" si="6"/>
        <v>0</v>
      </c>
      <c r="R17" s="33">
        <f t="shared" si="6"/>
        <v>0</v>
      </c>
      <c r="S17" s="33">
        <f t="shared" si="6"/>
        <v>0</v>
      </c>
      <c r="T17" s="33">
        <f t="shared" si="6"/>
        <v>0</v>
      </c>
      <c r="U17" s="33">
        <f t="shared" ref="U17:AG18" si="7">+T17</f>
        <v>0</v>
      </c>
      <c r="V17" s="33">
        <f t="shared" si="7"/>
        <v>0</v>
      </c>
      <c r="W17" s="33">
        <f t="shared" si="7"/>
        <v>0</v>
      </c>
      <c r="X17" s="33">
        <f t="shared" si="7"/>
        <v>0</v>
      </c>
      <c r="Y17" s="33">
        <f t="shared" si="7"/>
        <v>0</v>
      </c>
      <c r="Z17" s="33">
        <f t="shared" si="7"/>
        <v>0</v>
      </c>
      <c r="AA17" s="33">
        <f t="shared" si="7"/>
        <v>0</v>
      </c>
      <c r="AB17" s="33">
        <f t="shared" si="7"/>
        <v>0</v>
      </c>
      <c r="AC17" s="33">
        <f t="shared" si="7"/>
        <v>0</v>
      </c>
      <c r="AD17" s="33">
        <f t="shared" si="7"/>
        <v>0</v>
      </c>
      <c r="AE17" s="33">
        <f t="shared" si="7"/>
        <v>0</v>
      </c>
      <c r="AF17" s="33">
        <f t="shared" si="7"/>
        <v>0</v>
      </c>
      <c r="AG17" s="33">
        <f t="shared" si="7"/>
        <v>0</v>
      </c>
    </row>
    <row r="18" spans="1:33" s="20" customFormat="1" ht="18" customHeight="1">
      <c r="A18" s="29" t="s">
        <v>105</v>
      </c>
      <c r="B18" s="40"/>
      <c r="C18" s="32"/>
      <c r="D18" s="32">
        <f>+'2_prioritate_3_pielikums'!D14</f>
        <v>189.22105454164085</v>
      </c>
      <c r="E18" s="33">
        <f>+D18</f>
        <v>189.22105454164085</v>
      </c>
      <c r="F18" s="33">
        <f t="shared" si="6"/>
        <v>189.22105454164085</v>
      </c>
      <c r="G18" s="33">
        <f t="shared" si="6"/>
        <v>189.22105454164085</v>
      </c>
      <c r="H18" s="33">
        <f t="shared" si="6"/>
        <v>189.22105454164085</v>
      </c>
      <c r="I18" s="33">
        <f t="shared" si="6"/>
        <v>189.22105454164085</v>
      </c>
      <c r="J18" s="33">
        <f t="shared" si="6"/>
        <v>189.22105454164085</v>
      </c>
      <c r="K18" s="33">
        <f t="shared" si="6"/>
        <v>189.22105454164085</v>
      </c>
      <c r="L18" s="33">
        <f t="shared" si="6"/>
        <v>189.22105454164085</v>
      </c>
      <c r="M18" s="33">
        <f t="shared" si="6"/>
        <v>189.22105454164085</v>
      </c>
      <c r="N18" s="33">
        <f t="shared" si="6"/>
        <v>189.22105454164085</v>
      </c>
      <c r="O18" s="33">
        <f t="shared" si="6"/>
        <v>189.22105454164085</v>
      </c>
      <c r="P18" s="33">
        <f t="shared" si="6"/>
        <v>189.22105454164085</v>
      </c>
      <c r="Q18" s="33">
        <f t="shared" si="6"/>
        <v>189.22105454164085</v>
      </c>
      <c r="R18" s="33">
        <f t="shared" si="6"/>
        <v>189.22105454164085</v>
      </c>
      <c r="S18" s="33">
        <f t="shared" si="6"/>
        <v>189.22105454164085</v>
      </c>
      <c r="T18" s="33">
        <f t="shared" si="6"/>
        <v>189.22105454164085</v>
      </c>
      <c r="U18" s="33">
        <f t="shared" si="7"/>
        <v>189.22105454164085</v>
      </c>
      <c r="V18" s="33">
        <f t="shared" si="7"/>
        <v>189.22105454164085</v>
      </c>
      <c r="W18" s="33">
        <f t="shared" si="7"/>
        <v>189.22105454164085</v>
      </c>
      <c r="X18" s="33">
        <f t="shared" si="7"/>
        <v>189.22105454164085</v>
      </c>
      <c r="Y18" s="33">
        <f t="shared" si="7"/>
        <v>189.22105454164085</v>
      </c>
      <c r="Z18" s="33">
        <f t="shared" si="7"/>
        <v>189.22105454164085</v>
      </c>
      <c r="AA18" s="33">
        <f t="shared" si="7"/>
        <v>189.22105454164085</v>
      </c>
      <c r="AB18" s="33">
        <f t="shared" si="7"/>
        <v>189.22105454164085</v>
      </c>
      <c r="AC18" s="33">
        <f t="shared" si="7"/>
        <v>189.22105454164085</v>
      </c>
      <c r="AD18" s="33">
        <f t="shared" si="7"/>
        <v>189.22105454164085</v>
      </c>
      <c r="AE18" s="33">
        <f t="shared" si="7"/>
        <v>189.22105454164085</v>
      </c>
      <c r="AF18" s="33">
        <f t="shared" si="7"/>
        <v>189.22105454164085</v>
      </c>
      <c r="AG18" s="33">
        <f t="shared" si="7"/>
        <v>189.22105454164085</v>
      </c>
    </row>
    <row r="19" spans="1:33" s="36" customFormat="1" ht="18" customHeight="1">
      <c r="A19" s="25" t="s">
        <v>23</v>
      </c>
      <c r="B19" s="34">
        <f>SUM(C19:X19)</f>
        <v>12167.220145374451</v>
      </c>
      <c r="C19" s="42">
        <f>SUM(C16:C18)</f>
        <v>5670.6310000000003</v>
      </c>
      <c r="D19" s="42">
        <f t="shared" ref="D19:AE19" si="8">SUM(D16:D18)</f>
        <v>189.22105454164085</v>
      </c>
      <c r="E19" s="42">
        <f t="shared" si="8"/>
        <v>189.22105454164085</v>
      </c>
      <c r="F19" s="42">
        <f t="shared" si="8"/>
        <v>189.22105454164085</v>
      </c>
      <c r="G19" s="42">
        <f t="shared" si="8"/>
        <v>189.22105454164085</v>
      </c>
      <c r="H19" s="42">
        <f t="shared" si="8"/>
        <v>189.22105454164085</v>
      </c>
      <c r="I19" s="42">
        <f t="shared" si="8"/>
        <v>189.22105454164085</v>
      </c>
      <c r="J19" s="43">
        <f t="shared" si="8"/>
        <v>189.22105454164085</v>
      </c>
      <c r="K19" s="43">
        <f t="shared" si="8"/>
        <v>189.22105454164085</v>
      </c>
      <c r="L19" s="43">
        <f t="shared" si="8"/>
        <v>189.22105454164085</v>
      </c>
      <c r="M19" s="43">
        <f t="shared" si="8"/>
        <v>2712.1680545416411</v>
      </c>
      <c r="N19" s="43">
        <f t="shared" si="8"/>
        <v>189.22105454164085</v>
      </c>
      <c r="O19" s="43">
        <f t="shared" si="8"/>
        <v>189.22105454164085</v>
      </c>
      <c r="P19" s="43">
        <f t="shared" si="8"/>
        <v>189.22105454164085</v>
      </c>
      <c r="Q19" s="43">
        <f t="shared" si="8"/>
        <v>189.22105454164085</v>
      </c>
      <c r="R19" s="43">
        <f t="shared" si="8"/>
        <v>189.22105454164085</v>
      </c>
      <c r="S19" s="43">
        <f t="shared" si="8"/>
        <v>189.22105454164085</v>
      </c>
      <c r="T19" s="43">
        <f t="shared" si="8"/>
        <v>189.22105454164085</v>
      </c>
      <c r="U19" s="43">
        <f t="shared" si="8"/>
        <v>189.22105454164085</v>
      </c>
      <c r="V19" s="43">
        <f t="shared" si="8"/>
        <v>189.22105454164085</v>
      </c>
      <c r="W19" s="43">
        <f t="shared" si="8"/>
        <v>189.22105454164085</v>
      </c>
      <c r="X19" s="43">
        <f t="shared" si="8"/>
        <v>189.22105454164085</v>
      </c>
      <c r="Y19" s="43">
        <f t="shared" si="8"/>
        <v>189.22105454164085</v>
      </c>
      <c r="Z19" s="43">
        <f t="shared" si="8"/>
        <v>189.22105454164085</v>
      </c>
      <c r="AA19" s="43">
        <f t="shared" si="8"/>
        <v>189.22105454164085</v>
      </c>
      <c r="AB19" s="43">
        <f t="shared" si="8"/>
        <v>189.22105454164085</v>
      </c>
      <c r="AC19" s="43">
        <f t="shared" si="8"/>
        <v>189.22105454164085</v>
      </c>
      <c r="AD19" s="43">
        <f t="shared" si="8"/>
        <v>189.22105454164085</v>
      </c>
      <c r="AE19" s="43">
        <f t="shared" si="8"/>
        <v>189.22105454164085</v>
      </c>
      <c r="AF19" s="43">
        <f>SUM(AF16:AF18)</f>
        <v>189.22105454164085</v>
      </c>
      <c r="AG19" s="43">
        <f>SUM(AG16:AG18)</f>
        <v>189.22105454164085</v>
      </c>
    </row>
    <row r="20" spans="1:33" s="20" customFormat="1" ht="8.25" customHeight="1">
      <c r="A20" s="44"/>
      <c r="B20" s="34"/>
      <c r="C20" s="45"/>
      <c r="D20" s="45"/>
      <c r="E20" s="45"/>
      <c r="F20" s="45"/>
      <c r="G20" s="45"/>
      <c r="H20" s="45"/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28" customFormat="1" ht="18" customHeight="1">
      <c r="A21" s="47" t="s">
        <v>24</v>
      </c>
      <c r="B21" s="34"/>
      <c r="C21" s="48">
        <f t="shared" ref="C21:AG21" si="9">+C13-C19</f>
        <v>-5670.6310000000003</v>
      </c>
      <c r="D21" s="48">
        <f t="shared" si="9"/>
        <v>16772.776034418359</v>
      </c>
      <c r="E21" s="48">
        <f t="shared" si="9"/>
        <v>643.89312337835918</v>
      </c>
      <c r="F21" s="48">
        <f t="shared" si="9"/>
        <v>1060.4502123383591</v>
      </c>
      <c r="G21" s="48">
        <f t="shared" si="9"/>
        <v>1477.0073012983592</v>
      </c>
      <c r="H21" s="48">
        <f t="shared" si="9"/>
        <v>1893.564390258359</v>
      </c>
      <c r="I21" s="48">
        <f t="shared" si="9"/>
        <v>2310.1214792183591</v>
      </c>
      <c r="J21" s="49">
        <f t="shared" si="9"/>
        <v>2726.678568178359</v>
      </c>
      <c r="K21" s="49">
        <f t="shared" si="9"/>
        <v>3143.2356571383589</v>
      </c>
      <c r="L21" s="49">
        <f t="shared" si="9"/>
        <v>3559.7927460983583</v>
      </c>
      <c r="M21" s="49">
        <f t="shared" si="9"/>
        <v>1453.4028350583576</v>
      </c>
      <c r="N21" s="49">
        <f t="shared" si="9"/>
        <v>4392.906924018358</v>
      </c>
      <c r="O21" s="49">
        <f t="shared" si="9"/>
        <v>4809.4640129783575</v>
      </c>
      <c r="P21" s="49">
        <f t="shared" si="9"/>
        <v>-189.22105454164085</v>
      </c>
      <c r="Q21" s="49">
        <f t="shared" si="9"/>
        <v>-189.22105454164085</v>
      </c>
      <c r="R21" s="49">
        <f t="shared" si="9"/>
        <v>-189.22105454164085</v>
      </c>
      <c r="S21" s="49">
        <f t="shared" si="9"/>
        <v>-189.22105454164085</v>
      </c>
      <c r="T21" s="49">
        <f t="shared" si="9"/>
        <v>-189.22105454164085</v>
      </c>
      <c r="U21" s="49">
        <f t="shared" si="9"/>
        <v>-189.22105454164085</v>
      </c>
      <c r="V21" s="49">
        <f t="shared" si="9"/>
        <v>-189.22105454164085</v>
      </c>
      <c r="W21" s="49">
        <f t="shared" si="9"/>
        <v>-189.22105454164085</v>
      </c>
      <c r="X21" s="49">
        <f t="shared" si="9"/>
        <v>-189.22105454164085</v>
      </c>
      <c r="Y21" s="49">
        <f t="shared" si="9"/>
        <v>-189.22105454164085</v>
      </c>
      <c r="Z21" s="49">
        <f t="shared" si="9"/>
        <v>-189.22105454164085</v>
      </c>
      <c r="AA21" s="49">
        <f t="shared" si="9"/>
        <v>-189.22105454164085</v>
      </c>
      <c r="AB21" s="49">
        <f t="shared" si="9"/>
        <v>-189.22105454164085</v>
      </c>
      <c r="AC21" s="49">
        <f t="shared" si="9"/>
        <v>-189.22105454164085</v>
      </c>
      <c r="AD21" s="49">
        <f t="shared" si="9"/>
        <v>-189.22105454164085</v>
      </c>
      <c r="AE21" s="49">
        <f t="shared" si="9"/>
        <v>-189.22105454164085</v>
      </c>
      <c r="AF21" s="49">
        <f t="shared" si="9"/>
        <v>-189.22105454164085</v>
      </c>
      <c r="AG21" s="49">
        <f t="shared" si="9"/>
        <v>-189.22105454164085</v>
      </c>
    </row>
    <row r="22" spans="1:33" s="20" customFormat="1" ht="18" customHeight="1" thickBot="1">
      <c r="A22" s="50" t="s">
        <v>25</v>
      </c>
      <c r="B22" s="51">
        <v>0.05</v>
      </c>
      <c r="C22" s="52"/>
      <c r="D22" s="53"/>
      <c r="E22" s="53"/>
      <c r="F22" s="53"/>
      <c r="G22" s="53"/>
      <c r="H22" s="53"/>
      <c r="I22" s="53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</row>
    <row r="23" spans="1:33" s="20" customFormat="1" ht="18" customHeight="1" thickBot="1">
      <c r="A23" s="55" t="s">
        <v>26</v>
      </c>
      <c r="B23" s="56">
        <f>IF(B24&lt;0,"n/a",IRR(C21:AG21,B22))</f>
        <v>2.0315028475641745</v>
      </c>
      <c r="C23" s="57"/>
      <c r="D23" s="53"/>
      <c r="E23" s="53"/>
      <c r="F23" s="53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</row>
    <row r="24" spans="1:33" s="20" customFormat="1" ht="18" customHeight="1" thickBot="1">
      <c r="A24" s="55" t="s">
        <v>27</v>
      </c>
      <c r="B24" s="59">
        <f>+ROUND(NPV(B22,C21:AG21),2)</f>
        <v>26184.03</v>
      </c>
      <c r="C24" s="60" t="s">
        <v>28</v>
      </c>
      <c r="D24" s="53"/>
      <c r="E24" s="53"/>
      <c r="F24" s="53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</row>
    <row r="25" spans="1:33" s="20" customFormat="1" ht="18" customHeight="1" thickBot="1">
      <c r="A25" s="61" t="s">
        <v>29</v>
      </c>
      <c r="B25" s="62">
        <f>NPV(B22,C13:AG13)/NPV(B22,C19:AG19)</f>
        <v>3.7144976438113009</v>
      </c>
      <c r="C25" s="57"/>
      <c r="D25" s="54"/>
      <c r="E25" s="54"/>
      <c r="F25" s="54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</row>
    <row r="26" spans="1:33" s="63" customFormat="1" ht="18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s="20" customFormat="1" ht="15.75">
      <c r="A27" s="17" t="s">
        <v>30</v>
      </c>
      <c r="B27" s="18"/>
      <c r="C27" s="18"/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</row>
    <row r="28" spans="1:33" s="20" customFormat="1" ht="15.75">
      <c r="A28" s="21"/>
      <c r="B28" s="22"/>
      <c r="C28" s="22">
        <v>0</v>
      </c>
      <c r="D28" s="22">
        <f t="shared" ref="D28:AG28" si="10">C28+1</f>
        <v>1</v>
      </c>
      <c r="E28" s="22">
        <f t="shared" si="10"/>
        <v>2</v>
      </c>
      <c r="F28" s="22">
        <f t="shared" si="10"/>
        <v>3</v>
      </c>
      <c r="G28" s="22">
        <f t="shared" si="10"/>
        <v>4</v>
      </c>
      <c r="H28" s="22">
        <f t="shared" si="10"/>
        <v>5</v>
      </c>
      <c r="I28" s="22">
        <f t="shared" si="10"/>
        <v>6</v>
      </c>
      <c r="J28" s="22">
        <f t="shared" si="10"/>
        <v>7</v>
      </c>
      <c r="K28" s="22">
        <f t="shared" si="10"/>
        <v>8</v>
      </c>
      <c r="L28" s="22">
        <f t="shared" si="10"/>
        <v>9</v>
      </c>
      <c r="M28" s="22">
        <f t="shared" si="10"/>
        <v>10</v>
      </c>
      <c r="N28" s="22">
        <f t="shared" si="10"/>
        <v>11</v>
      </c>
      <c r="O28" s="22">
        <f t="shared" si="10"/>
        <v>12</v>
      </c>
      <c r="P28" s="22">
        <f t="shared" si="10"/>
        <v>13</v>
      </c>
      <c r="Q28" s="22">
        <f t="shared" si="10"/>
        <v>14</v>
      </c>
      <c r="R28" s="22">
        <f t="shared" si="10"/>
        <v>15</v>
      </c>
      <c r="S28" s="22">
        <f t="shared" si="10"/>
        <v>16</v>
      </c>
      <c r="T28" s="22">
        <f t="shared" si="10"/>
        <v>17</v>
      </c>
      <c r="U28" s="22">
        <f t="shared" si="10"/>
        <v>18</v>
      </c>
      <c r="V28" s="22">
        <f t="shared" si="10"/>
        <v>19</v>
      </c>
      <c r="W28" s="22">
        <f t="shared" si="10"/>
        <v>20</v>
      </c>
      <c r="X28" s="22">
        <f t="shared" si="10"/>
        <v>21</v>
      </c>
      <c r="Y28" s="22">
        <f t="shared" si="10"/>
        <v>22</v>
      </c>
      <c r="Z28" s="22">
        <f t="shared" si="10"/>
        <v>23</v>
      </c>
      <c r="AA28" s="22">
        <f t="shared" si="10"/>
        <v>24</v>
      </c>
      <c r="AB28" s="22">
        <f t="shared" si="10"/>
        <v>25</v>
      </c>
      <c r="AC28" s="22">
        <f t="shared" si="10"/>
        <v>26</v>
      </c>
      <c r="AD28" s="22">
        <f t="shared" si="10"/>
        <v>27</v>
      </c>
      <c r="AE28" s="22">
        <f t="shared" si="10"/>
        <v>28</v>
      </c>
      <c r="AF28" s="22">
        <f t="shared" si="10"/>
        <v>29</v>
      </c>
      <c r="AG28" s="22">
        <f t="shared" si="10"/>
        <v>30</v>
      </c>
    </row>
    <row r="29" spans="1:33" s="24" customFormat="1" ht="17.45" customHeight="1">
      <c r="A29" s="23"/>
      <c r="B29" s="240" t="s">
        <v>15</v>
      </c>
      <c r="C29" s="241">
        <v>1</v>
      </c>
      <c r="D29" s="241">
        <f t="shared" ref="D29:W29" si="11">1/(1+$B$22)^D28</f>
        <v>0.95238095238095233</v>
      </c>
      <c r="E29" s="241">
        <f t="shared" si="11"/>
        <v>0.90702947845804982</v>
      </c>
      <c r="F29" s="241">
        <f t="shared" si="11"/>
        <v>0.86383759853147601</v>
      </c>
      <c r="G29" s="241">
        <f t="shared" si="11"/>
        <v>0.82270247479188197</v>
      </c>
      <c r="H29" s="241">
        <f t="shared" si="11"/>
        <v>0.78352616646845896</v>
      </c>
      <c r="I29" s="241">
        <f t="shared" si="11"/>
        <v>0.74621539663662761</v>
      </c>
      <c r="J29" s="241">
        <f t="shared" si="11"/>
        <v>0.71068133013012147</v>
      </c>
      <c r="K29" s="241">
        <f t="shared" si="11"/>
        <v>0.67683936202868722</v>
      </c>
      <c r="L29" s="241">
        <f t="shared" si="11"/>
        <v>0.64460891621779726</v>
      </c>
      <c r="M29" s="241">
        <f t="shared" si="11"/>
        <v>0.61391325354075932</v>
      </c>
      <c r="N29" s="241">
        <f t="shared" si="11"/>
        <v>0.5846792890864374</v>
      </c>
      <c r="O29" s="241">
        <f t="shared" si="11"/>
        <v>0.5568374181775595</v>
      </c>
      <c r="P29" s="241">
        <f t="shared" si="11"/>
        <v>0.53032135064529462</v>
      </c>
      <c r="Q29" s="241">
        <f t="shared" si="11"/>
        <v>0.50506795299551888</v>
      </c>
      <c r="R29" s="241">
        <f t="shared" si="11"/>
        <v>0.48101709809097021</v>
      </c>
      <c r="S29" s="241">
        <f t="shared" si="11"/>
        <v>0.45811152199140021</v>
      </c>
      <c r="T29" s="241">
        <f t="shared" si="11"/>
        <v>0.43629668761085727</v>
      </c>
      <c r="U29" s="241">
        <f t="shared" si="11"/>
        <v>0.41552065486748313</v>
      </c>
      <c r="V29" s="241">
        <f t="shared" si="11"/>
        <v>0.39573395701665059</v>
      </c>
      <c r="W29" s="241">
        <f t="shared" si="11"/>
        <v>0.37688948287300061</v>
      </c>
      <c r="X29" s="241">
        <f>1/(1+$B$22)^X28</f>
        <v>0.35894236464095297</v>
      </c>
      <c r="Y29" s="241">
        <f t="shared" ref="Y29:AD29" si="12">1/(1+$B$22)^Y28</f>
        <v>0.3418498710866219</v>
      </c>
      <c r="Z29" s="241">
        <f t="shared" si="12"/>
        <v>0.32557130579678267</v>
      </c>
      <c r="AA29" s="241">
        <f t="shared" si="12"/>
        <v>0.31006791028265024</v>
      </c>
      <c r="AB29" s="241">
        <f t="shared" si="12"/>
        <v>0.29530277169776209</v>
      </c>
      <c r="AC29" s="241">
        <f t="shared" si="12"/>
        <v>0.28124073495024959</v>
      </c>
      <c r="AD29" s="241">
        <f t="shared" si="12"/>
        <v>0.2678483190002377</v>
      </c>
      <c r="AE29" s="241">
        <f>1/(1+$B$22)^AE28</f>
        <v>0.25509363714308358</v>
      </c>
      <c r="AF29" s="241">
        <f>1/(1+$B$22)^AF28</f>
        <v>0.24294632108865097</v>
      </c>
      <c r="AG29" s="241">
        <f>1/(1+$B$22)^AG28</f>
        <v>0.23137744865585813</v>
      </c>
    </row>
    <row r="30" spans="1:33" s="28" customFormat="1" ht="18.75" customHeight="1">
      <c r="A30" s="17" t="s">
        <v>16</v>
      </c>
      <c r="B30" s="25"/>
      <c r="C30" s="26"/>
      <c r="D30" s="26"/>
      <c r="E30" s="26"/>
      <c r="F30" s="26"/>
      <c r="G30" s="26"/>
      <c r="H30" s="26"/>
      <c r="I30" s="26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</row>
    <row r="31" spans="1:33" s="20" customFormat="1" ht="18" customHeight="1">
      <c r="A31" s="29" t="s">
        <v>104</v>
      </c>
      <c r="B31" s="30"/>
      <c r="C31" s="26"/>
      <c r="D31" s="32">
        <f>+D9</f>
        <v>16545.440000000002</v>
      </c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</row>
    <row r="32" spans="1:33" s="20" customFormat="1" ht="18" customHeight="1">
      <c r="A32" s="29" t="s">
        <v>18</v>
      </c>
      <c r="B32" s="30"/>
      <c r="C32" s="26"/>
      <c r="D32" s="32">
        <f>+'A-Ekon. ieguvumi eitrofikacija'!D15/1000</f>
        <v>416.55708895999999</v>
      </c>
      <c r="E32" s="32">
        <f>+'A-Ekon. ieguvumi eitrofikacija'!E15/1000</f>
        <v>833.11417791999997</v>
      </c>
      <c r="F32" s="32">
        <f>+'A-Ekon. ieguvumi eitrofikacija'!F15/1000</f>
        <v>1249.6712668799998</v>
      </c>
      <c r="G32" s="32">
        <f>+'A-Ekon. ieguvumi eitrofikacija'!G15/1000</f>
        <v>1666.2283558399999</v>
      </c>
      <c r="H32" s="32">
        <f>+'A-Ekon. ieguvumi eitrofikacija'!H15/1000</f>
        <v>2082.7854447999998</v>
      </c>
      <c r="I32" s="32">
        <f>+'A-Ekon. ieguvumi eitrofikacija'!I15/1000</f>
        <v>2499.3425337600002</v>
      </c>
      <c r="J32" s="32">
        <f>+'A-Ekon. ieguvumi eitrofikacija'!J15/1000</f>
        <v>2915.89962272</v>
      </c>
      <c r="K32" s="32">
        <f>+'A-Ekon. ieguvumi eitrofikacija'!K15/1000</f>
        <v>3332.4567116799999</v>
      </c>
      <c r="L32" s="32">
        <f>+'A-Ekon. ieguvumi eitrofikacija'!L15/1000</f>
        <v>3749.0138006399993</v>
      </c>
      <c r="M32" s="32">
        <f>+'A-Ekon. ieguvumi eitrofikacija'!M15/1000</f>
        <v>4165.5708895999987</v>
      </c>
      <c r="N32" s="32">
        <f>+'A-Ekon. ieguvumi eitrofikacija'!N15/1000</f>
        <v>4582.1279785599991</v>
      </c>
      <c r="O32" s="32">
        <f>+'A-Ekon. ieguvumi eitrofikacija'!O15/1000</f>
        <v>4998.6850675199985</v>
      </c>
      <c r="P32" s="32">
        <f>+'A-Ekon. ieguvumi eitrofikacija'!P15/1000</f>
        <v>5415.2421564799988</v>
      </c>
      <c r="Q32" s="32">
        <f>+'A-Ekon. ieguvumi eitrofikacija'!Q15/1000</f>
        <v>5831.7992454399991</v>
      </c>
      <c r="R32" s="32">
        <f>+'A-Ekon. ieguvumi eitrofikacija'!R15/1000</f>
        <v>6248.3563343999986</v>
      </c>
      <c r="S32" s="32">
        <f>+'A-Ekon. ieguvumi eitrofikacija'!S15/1000</f>
        <v>6664.9134233599989</v>
      </c>
      <c r="T32" s="32">
        <f>+'A-Ekon. ieguvumi eitrofikacija'!T15/1000</f>
        <v>7081.4705123199992</v>
      </c>
      <c r="U32" s="32">
        <f>+'A-Ekon. ieguvumi eitrofikacija'!U15/1000</f>
        <v>7498.0276012799986</v>
      </c>
      <c r="V32" s="32">
        <f>+'A-Ekon. ieguvumi eitrofikacija'!V15/1000</f>
        <v>7914.5846902399971</v>
      </c>
      <c r="W32" s="32">
        <f>+'A-Ekon. ieguvumi eitrofikacija'!W15/1000</f>
        <v>8331.1417791999975</v>
      </c>
      <c r="X32" s="32">
        <f>+'A-Ekon. ieguvumi eitrofikacija'!X15/1000</f>
        <v>8747.6988681599978</v>
      </c>
      <c r="Y32" s="32">
        <f>+'A-Ekon. ieguvumi eitrofikacija'!Y15/1000</f>
        <v>9164.2559571199981</v>
      </c>
      <c r="Z32" s="32">
        <f>+'A-Ekon. ieguvumi eitrofikacija'!Z15/1000</f>
        <v>9580.8130460799966</v>
      </c>
      <c r="AA32" s="32">
        <f>+'A-Ekon. ieguvumi eitrofikacija'!AA15/1000</f>
        <v>9997.370135039997</v>
      </c>
      <c r="AB32" s="32">
        <f>+'A-Ekon. ieguvumi eitrofikacija'!AB15/1000</f>
        <v>10413.927223999997</v>
      </c>
      <c r="AC32" s="32">
        <f>+'A-Ekon. ieguvumi eitrofikacija'!AC15/1000</f>
        <v>10830.484312959998</v>
      </c>
      <c r="AD32" s="32">
        <f>+'A-Ekon. ieguvumi eitrofikacija'!AD15/1000</f>
        <v>11247.041401919996</v>
      </c>
      <c r="AE32" s="32">
        <f>+'A-Ekon. ieguvumi eitrofikacija'!AE15/1000</f>
        <v>11663.598490879998</v>
      </c>
      <c r="AF32" s="32">
        <f>+'A-Ekon. ieguvumi eitrofikacija'!AF15/1000</f>
        <v>12080.155579839997</v>
      </c>
      <c r="AG32" s="32">
        <f>+'A-Ekon. ieguvumi eitrofikacija'!AG15/1000</f>
        <v>12496.712668799997</v>
      </c>
    </row>
    <row r="33" spans="1:33" s="20" customFormat="1" ht="18" customHeight="1">
      <c r="A33" s="29"/>
      <c r="B33" s="30"/>
      <c r="C33" s="26"/>
      <c r="D33" s="32">
        <v>0</v>
      </c>
      <c r="E33" s="33">
        <f t="shared" ref="E33:AG34" si="13">+D33</f>
        <v>0</v>
      </c>
      <c r="F33" s="33">
        <f t="shared" si="13"/>
        <v>0</v>
      </c>
      <c r="G33" s="33">
        <f t="shared" si="13"/>
        <v>0</v>
      </c>
      <c r="H33" s="33">
        <f t="shared" si="13"/>
        <v>0</v>
      </c>
      <c r="I33" s="33">
        <f t="shared" si="13"/>
        <v>0</v>
      </c>
      <c r="J33" s="33">
        <f t="shared" si="13"/>
        <v>0</v>
      </c>
      <c r="K33" s="33">
        <f t="shared" si="13"/>
        <v>0</v>
      </c>
      <c r="L33" s="33">
        <f t="shared" si="13"/>
        <v>0</v>
      </c>
      <c r="M33" s="33">
        <f t="shared" si="13"/>
        <v>0</v>
      </c>
      <c r="N33" s="33">
        <f t="shared" si="13"/>
        <v>0</v>
      </c>
      <c r="O33" s="33">
        <f t="shared" si="13"/>
        <v>0</v>
      </c>
      <c r="P33" s="33">
        <f t="shared" si="13"/>
        <v>0</v>
      </c>
      <c r="Q33" s="33">
        <f t="shared" si="13"/>
        <v>0</v>
      </c>
      <c r="R33" s="33">
        <f t="shared" si="13"/>
        <v>0</v>
      </c>
      <c r="S33" s="33">
        <f t="shared" si="13"/>
        <v>0</v>
      </c>
      <c r="T33" s="33">
        <f t="shared" si="13"/>
        <v>0</v>
      </c>
      <c r="U33" s="33">
        <f t="shared" si="13"/>
        <v>0</v>
      </c>
      <c r="V33" s="33">
        <f t="shared" si="13"/>
        <v>0</v>
      </c>
      <c r="W33" s="33">
        <f t="shared" si="13"/>
        <v>0</v>
      </c>
      <c r="X33" s="33">
        <f t="shared" si="13"/>
        <v>0</v>
      </c>
      <c r="Y33" s="33">
        <f t="shared" si="13"/>
        <v>0</v>
      </c>
      <c r="Z33" s="33">
        <f t="shared" si="13"/>
        <v>0</v>
      </c>
      <c r="AA33" s="33">
        <f t="shared" si="13"/>
        <v>0</v>
      </c>
      <c r="AB33" s="33">
        <f t="shared" si="13"/>
        <v>0</v>
      </c>
      <c r="AC33" s="33">
        <f t="shared" si="13"/>
        <v>0</v>
      </c>
      <c r="AD33" s="33">
        <f t="shared" si="13"/>
        <v>0</v>
      </c>
      <c r="AE33" s="33">
        <f t="shared" si="13"/>
        <v>0</v>
      </c>
      <c r="AF33" s="33">
        <f t="shared" si="13"/>
        <v>0</v>
      </c>
      <c r="AG33" s="33">
        <f t="shared" si="13"/>
        <v>0</v>
      </c>
    </row>
    <row r="34" spans="1:33" s="20" customFormat="1" ht="18" customHeight="1">
      <c r="A34" s="29"/>
      <c r="B34" s="30"/>
      <c r="C34" s="26"/>
      <c r="D34" s="32">
        <v>0</v>
      </c>
      <c r="E34" s="33">
        <f t="shared" si="13"/>
        <v>0</v>
      </c>
      <c r="F34" s="33">
        <f t="shared" si="13"/>
        <v>0</v>
      </c>
      <c r="G34" s="33">
        <f t="shared" si="13"/>
        <v>0</v>
      </c>
      <c r="H34" s="33">
        <f t="shared" si="13"/>
        <v>0</v>
      </c>
      <c r="I34" s="33">
        <f t="shared" si="13"/>
        <v>0</v>
      </c>
      <c r="J34" s="33">
        <f t="shared" si="13"/>
        <v>0</v>
      </c>
      <c r="K34" s="33">
        <f t="shared" si="13"/>
        <v>0</v>
      </c>
      <c r="L34" s="33">
        <f t="shared" si="13"/>
        <v>0</v>
      </c>
      <c r="M34" s="33">
        <f t="shared" si="13"/>
        <v>0</v>
      </c>
      <c r="N34" s="33">
        <f t="shared" si="13"/>
        <v>0</v>
      </c>
      <c r="O34" s="33">
        <f t="shared" si="13"/>
        <v>0</v>
      </c>
      <c r="P34" s="33">
        <f t="shared" si="13"/>
        <v>0</v>
      </c>
      <c r="Q34" s="33">
        <f t="shared" si="13"/>
        <v>0</v>
      </c>
      <c r="R34" s="33">
        <f t="shared" si="13"/>
        <v>0</v>
      </c>
      <c r="S34" s="33">
        <f t="shared" si="13"/>
        <v>0</v>
      </c>
      <c r="T34" s="33">
        <f t="shared" si="13"/>
        <v>0</v>
      </c>
      <c r="U34" s="33">
        <f t="shared" si="13"/>
        <v>0</v>
      </c>
      <c r="V34" s="33">
        <f t="shared" si="13"/>
        <v>0</v>
      </c>
      <c r="W34" s="33">
        <f t="shared" si="13"/>
        <v>0</v>
      </c>
      <c r="X34" s="33">
        <f t="shared" si="13"/>
        <v>0</v>
      </c>
      <c r="Y34" s="33">
        <f t="shared" si="13"/>
        <v>0</v>
      </c>
      <c r="Z34" s="33">
        <f t="shared" si="13"/>
        <v>0</v>
      </c>
      <c r="AA34" s="33">
        <f t="shared" si="13"/>
        <v>0</v>
      </c>
      <c r="AB34" s="33">
        <f t="shared" si="13"/>
        <v>0</v>
      </c>
      <c r="AC34" s="33">
        <f t="shared" si="13"/>
        <v>0</v>
      </c>
      <c r="AD34" s="33">
        <f t="shared" si="13"/>
        <v>0</v>
      </c>
      <c r="AE34" s="33">
        <f t="shared" si="13"/>
        <v>0</v>
      </c>
      <c r="AF34" s="33">
        <f t="shared" si="13"/>
        <v>0</v>
      </c>
      <c r="AG34" s="33">
        <f t="shared" si="13"/>
        <v>0</v>
      </c>
    </row>
    <row r="35" spans="1:33" s="36" customFormat="1" ht="18" customHeight="1">
      <c r="A35" s="25" t="s">
        <v>19</v>
      </c>
      <c r="B35" s="34">
        <f>SUM(C35:X35)</f>
        <v>112770.12754975999</v>
      </c>
      <c r="C35" s="35">
        <f>SUM(C31:C34)</f>
        <v>0</v>
      </c>
      <c r="D35" s="35">
        <f t="shared" ref="D35:AE35" si="14">SUM(D31:D34)</f>
        <v>16961.997088960001</v>
      </c>
      <c r="E35" s="35">
        <f t="shared" si="14"/>
        <v>833.11417791999997</v>
      </c>
      <c r="F35" s="35">
        <f t="shared" si="14"/>
        <v>1249.6712668799998</v>
      </c>
      <c r="G35" s="35">
        <f t="shared" si="14"/>
        <v>1666.2283558399999</v>
      </c>
      <c r="H35" s="35">
        <f t="shared" si="14"/>
        <v>2082.7854447999998</v>
      </c>
      <c r="I35" s="35">
        <f t="shared" si="14"/>
        <v>2499.3425337600002</v>
      </c>
      <c r="J35" s="35">
        <f t="shared" si="14"/>
        <v>2915.89962272</v>
      </c>
      <c r="K35" s="35">
        <f t="shared" si="14"/>
        <v>3332.4567116799999</v>
      </c>
      <c r="L35" s="35">
        <f t="shared" si="14"/>
        <v>3749.0138006399993</v>
      </c>
      <c r="M35" s="35">
        <f t="shared" si="14"/>
        <v>4165.5708895999987</v>
      </c>
      <c r="N35" s="35">
        <f t="shared" si="14"/>
        <v>4582.1279785599991</v>
      </c>
      <c r="O35" s="35">
        <f t="shared" si="14"/>
        <v>4998.6850675199985</v>
      </c>
      <c r="P35" s="35">
        <f t="shared" si="14"/>
        <v>5415.2421564799988</v>
      </c>
      <c r="Q35" s="35">
        <f t="shared" si="14"/>
        <v>5831.7992454399991</v>
      </c>
      <c r="R35" s="35">
        <f t="shared" si="14"/>
        <v>6248.3563343999986</v>
      </c>
      <c r="S35" s="35">
        <f t="shared" si="14"/>
        <v>6664.9134233599989</v>
      </c>
      <c r="T35" s="35">
        <f t="shared" si="14"/>
        <v>7081.4705123199992</v>
      </c>
      <c r="U35" s="35">
        <f t="shared" si="14"/>
        <v>7498.0276012799986</v>
      </c>
      <c r="V35" s="35">
        <f t="shared" si="14"/>
        <v>7914.5846902399971</v>
      </c>
      <c r="W35" s="35">
        <f t="shared" si="14"/>
        <v>8331.1417791999975</v>
      </c>
      <c r="X35" s="35">
        <f t="shared" si="14"/>
        <v>8747.6988681599978</v>
      </c>
      <c r="Y35" s="35">
        <f t="shared" si="14"/>
        <v>9164.2559571199981</v>
      </c>
      <c r="Z35" s="35">
        <f t="shared" si="14"/>
        <v>9580.8130460799966</v>
      </c>
      <c r="AA35" s="35">
        <f t="shared" si="14"/>
        <v>9997.370135039997</v>
      </c>
      <c r="AB35" s="35">
        <f t="shared" si="14"/>
        <v>10413.927223999997</v>
      </c>
      <c r="AC35" s="35">
        <f t="shared" si="14"/>
        <v>10830.484312959998</v>
      </c>
      <c r="AD35" s="35">
        <f t="shared" si="14"/>
        <v>11247.041401919996</v>
      </c>
      <c r="AE35" s="35">
        <f t="shared" si="14"/>
        <v>11663.598490879998</v>
      </c>
      <c r="AF35" s="35">
        <f>SUM(AF31:AF34)</f>
        <v>12080.155579839997</v>
      </c>
      <c r="AG35" s="35">
        <f>SUM(AG31:AG34)</f>
        <v>12496.712668799997</v>
      </c>
    </row>
    <row r="36" spans="1:33" s="28" customFormat="1" ht="8.25" customHeight="1">
      <c r="A36" s="18"/>
      <c r="B36" s="18"/>
      <c r="C36" s="18"/>
      <c r="D36" s="18"/>
      <c r="E36" s="18"/>
      <c r="F36" s="18"/>
      <c r="G36" s="18"/>
      <c r="H36" s="18"/>
      <c r="I36" s="18"/>
      <c r="J36" s="37"/>
      <c r="K36" s="37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28" customFormat="1" ht="18" customHeight="1">
      <c r="A37" s="17" t="s">
        <v>20</v>
      </c>
      <c r="B37" s="34"/>
      <c r="C37" s="38"/>
      <c r="D37" s="38"/>
      <c r="E37" s="38"/>
      <c r="F37" s="38"/>
      <c r="G37" s="38"/>
      <c r="H37" s="38"/>
      <c r="I37" s="38"/>
      <c r="J37" s="39"/>
      <c r="K37" s="39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</row>
    <row r="38" spans="1:33" s="20" customFormat="1" ht="18" customHeight="1">
      <c r="A38" s="29" t="s">
        <v>21</v>
      </c>
      <c r="B38" s="40"/>
      <c r="C38" s="32">
        <f>+C16</f>
        <v>5670.6310000000003</v>
      </c>
      <c r="D38" s="41"/>
      <c r="E38" s="41"/>
      <c r="F38" s="41"/>
      <c r="G38" s="41"/>
      <c r="H38" s="41"/>
      <c r="I38" s="41"/>
      <c r="J38" s="41"/>
      <c r="K38" s="41"/>
      <c r="L38" s="41"/>
      <c r="M38" s="41">
        <f>+M16</f>
        <v>2522.9470000000001</v>
      </c>
      <c r="N38" s="41"/>
      <c r="O38" s="41"/>
      <c r="P38" s="41"/>
      <c r="Q38" s="41"/>
      <c r="R38" s="41"/>
      <c r="S38" s="41"/>
      <c r="T38" s="41"/>
      <c r="U38" s="41"/>
      <c r="V38" s="41"/>
      <c r="W38" s="41">
        <f>+M38</f>
        <v>2522.9470000000001</v>
      </c>
      <c r="X38" s="41"/>
      <c r="Y38" s="41"/>
      <c r="Z38" s="41"/>
      <c r="AA38" s="41"/>
      <c r="AB38" s="41"/>
      <c r="AC38" s="41"/>
      <c r="AD38" s="41"/>
      <c r="AE38" s="41"/>
      <c r="AF38" s="41"/>
      <c r="AG38" s="41">
        <f>+W38</f>
        <v>2522.9470000000001</v>
      </c>
    </row>
    <row r="39" spans="1:33" s="20" customFormat="1" ht="18" hidden="1" customHeight="1">
      <c r="A39" s="29" t="s">
        <v>22</v>
      </c>
      <c r="B39" s="40"/>
      <c r="C39" s="32"/>
      <c r="D39" s="32">
        <v>0</v>
      </c>
      <c r="E39" s="33">
        <f t="shared" ref="E39:AG40" si="15">+D39</f>
        <v>0</v>
      </c>
      <c r="F39" s="33">
        <f t="shared" si="15"/>
        <v>0</v>
      </c>
      <c r="G39" s="33">
        <f t="shared" si="15"/>
        <v>0</v>
      </c>
      <c r="H39" s="33">
        <f t="shared" si="15"/>
        <v>0</v>
      </c>
      <c r="I39" s="33">
        <f t="shared" si="15"/>
        <v>0</v>
      </c>
      <c r="J39" s="33">
        <f t="shared" si="15"/>
        <v>0</v>
      </c>
      <c r="K39" s="33">
        <f t="shared" si="15"/>
        <v>0</v>
      </c>
      <c r="L39" s="33">
        <f t="shared" si="15"/>
        <v>0</v>
      </c>
      <c r="M39" s="33">
        <f t="shared" si="15"/>
        <v>0</v>
      </c>
      <c r="N39" s="33">
        <f t="shared" si="15"/>
        <v>0</v>
      </c>
      <c r="O39" s="33">
        <f t="shared" si="15"/>
        <v>0</v>
      </c>
      <c r="P39" s="33">
        <f t="shared" si="15"/>
        <v>0</v>
      </c>
      <c r="Q39" s="33">
        <f t="shared" si="15"/>
        <v>0</v>
      </c>
      <c r="R39" s="33">
        <f t="shared" si="15"/>
        <v>0</v>
      </c>
      <c r="S39" s="33">
        <f t="shared" si="15"/>
        <v>0</v>
      </c>
      <c r="T39" s="33">
        <f t="shared" si="15"/>
        <v>0</v>
      </c>
      <c r="U39" s="33">
        <f t="shared" si="15"/>
        <v>0</v>
      </c>
      <c r="V39" s="33">
        <f t="shared" si="15"/>
        <v>0</v>
      </c>
      <c r="W39" s="33">
        <f t="shared" si="15"/>
        <v>0</v>
      </c>
      <c r="X39" s="33">
        <f t="shared" si="15"/>
        <v>0</v>
      </c>
      <c r="Y39" s="33">
        <f t="shared" si="15"/>
        <v>0</v>
      </c>
      <c r="Z39" s="33">
        <f t="shared" si="15"/>
        <v>0</v>
      </c>
      <c r="AA39" s="33">
        <f t="shared" si="15"/>
        <v>0</v>
      </c>
      <c r="AB39" s="33">
        <f t="shared" si="15"/>
        <v>0</v>
      </c>
      <c r="AC39" s="33">
        <f t="shared" si="15"/>
        <v>0</v>
      </c>
      <c r="AD39" s="33">
        <f t="shared" si="15"/>
        <v>0</v>
      </c>
      <c r="AE39" s="33">
        <f t="shared" si="15"/>
        <v>0</v>
      </c>
      <c r="AF39" s="33">
        <f t="shared" si="15"/>
        <v>0</v>
      </c>
      <c r="AG39" s="33">
        <f t="shared" si="15"/>
        <v>0</v>
      </c>
    </row>
    <row r="40" spans="1:33" s="20" customFormat="1" ht="18" customHeight="1">
      <c r="A40" s="29" t="s">
        <v>105</v>
      </c>
      <c r="B40" s="40"/>
      <c r="C40" s="32"/>
      <c r="D40" s="32">
        <f>+'2_prioritate_3_pielikums'!D14</f>
        <v>189.22105454164085</v>
      </c>
      <c r="E40" s="33">
        <f t="shared" si="15"/>
        <v>189.22105454164085</v>
      </c>
      <c r="F40" s="33">
        <f t="shared" si="15"/>
        <v>189.22105454164085</v>
      </c>
      <c r="G40" s="33">
        <f t="shared" si="15"/>
        <v>189.22105454164085</v>
      </c>
      <c r="H40" s="33">
        <f t="shared" si="15"/>
        <v>189.22105454164085</v>
      </c>
      <c r="I40" s="33">
        <f t="shared" si="15"/>
        <v>189.22105454164085</v>
      </c>
      <c r="J40" s="33">
        <f t="shared" si="15"/>
        <v>189.22105454164085</v>
      </c>
      <c r="K40" s="33">
        <f t="shared" si="15"/>
        <v>189.22105454164085</v>
      </c>
      <c r="L40" s="33">
        <f t="shared" si="15"/>
        <v>189.22105454164085</v>
      </c>
      <c r="M40" s="33">
        <f t="shared" si="15"/>
        <v>189.22105454164085</v>
      </c>
      <c r="N40" s="33">
        <f t="shared" si="15"/>
        <v>189.22105454164085</v>
      </c>
      <c r="O40" s="33">
        <f t="shared" si="15"/>
        <v>189.22105454164085</v>
      </c>
      <c r="P40" s="33">
        <f t="shared" si="15"/>
        <v>189.22105454164085</v>
      </c>
      <c r="Q40" s="33">
        <f t="shared" si="15"/>
        <v>189.22105454164085</v>
      </c>
      <c r="R40" s="33">
        <f t="shared" si="15"/>
        <v>189.22105454164085</v>
      </c>
      <c r="S40" s="33">
        <f t="shared" si="15"/>
        <v>189.22105454164085</v>
      </c>
      <c r="T40" s="33">
        <f t="shared" si="15"/>
        <v>189.22105454164085</v>
      </c>
      <c r="U40" s="33">
        <f t="shared" si="15"/>
        <v>189.22105454164085</v>
      </c>
      <c r="V40" s="33">
        <f t="shared" si="15"/>
        <v>189.22105454164085</v>
      </c>
      <c r="W40" s="33">
        <f t="shared" si="15"/>
        <v>189.22105454164085</v>
      </c>
      <c r="X40" s="33">
        <f t="shared" si="15"/>
        <v>189.22105454164085</v>
      </c>
      <c r="Y40" s="33">
        <f t="shared" si="15"/>
        <v>189.22105454164085</v>
      </c>
      <c r="Z40" s="33">
        <f t="shared" si="15"/>
        <v>189.22105454164085</v>
      </c>
      <c r="AA40" s="33">
        <f t="shared" si="15"/>
        <v>189.22105454164085</v>
      </c>
      <c r="AB40" s="33">
        <f t="shared" si="15"/>
        <v>189.22105454164085</v>
      </c>
      <c r="AC40" s="33">
        <f t="shared" si="15"/>
        <v>189.22105454164085</v>
      </c>
      <c r="AD40" s="33">
        <f t="shared" si="15"/>
        <v>189.22105454164085</v>
      </c>
      <c r="AE40" s="33">
        <f t="shared" si="15"/>
        <v>189.22105454164085</v>
      </c>
      <c r="AF40" s="33">
        <f t="shared" si="15"/>
        <v>189.22105454164085</v>
      </c>
      <c r="AG40" s="33">
        <f t="shared" si="15"/>
        <v>189.22105454164085</v>
      </c>
    </row>
    <row r="41" spans="1:33" s="36" customFormat="1" ht="18" customHeight="1">
      <c r="A41" s="25" t="s">
        <v>23</v>
      </c>
      <c r="B41" s="34">
        <f>SUM(C41:X41)</f>
        <v>14690.167145374451</v>
      </c>
      <c r="C41" s="42">
        <f>SUM(C38:C40)</f>
        <v>5670.6310000000003</v>
      </c>
      <c r="D41" s="42">
        <f t="shared" ref="D41:T41" si="16">SUM(D38:D40)</f>
        <v>189.22105454164085</v>
      </c>
      <c r="E41" s="42">
        <f t="shared" si="16"/>
        <v>189.22105454164085</v>
      </c>
      <c r="F41" s="42">
        <f t="shared" si="16"/>
        <v>189.22105454164085</v>
      </c>
      <c r="G41" s="42">
        <f t="shared" si="16"/>
        <v>189.22105454164085</v>
      </c>
      <c r="H41" s="42">
        <f t="shared" si="16"/>
        <v>189.22105454164085</v>
      </c>
      <c r="I41" s="42">
        <f t="shared" si="16"/>
        <v>189.22105454164085</v>
      </c>
      <c r="J41" s="43">
        <f t="shared" si="16"/>
        <v>189.22105454164085</v>
      </c>
      <c r="K41" s="43">
        <f t="shared" si="16"/>
        <v>189.22105454164085</v>
      </c>
      <c r="L41" s="43">
        <f t="shared" si="16"/>
        <v>189.22105454164085</v>
      </c>
      <c r="M41" s="43">
        <f t="shared" si="16"/>
        <v>2712.1680545416411</v>
      </c>
      <c r="N41" s="43">
        <f t="shared" si="16"/>
        <v>189.22105454164085</v>
      </c>
      <c r="O41" s="43">
        <f t="shared" si="16"/>
        <v>189.22105454164085</v>
      </c>
      <c r="P41" s="43">
        <f t="shared" si="16"/>
        <v>189.22105454164085</v>
      </c>
      <c r="Q41" s="43">
        <f t="shared" si="16"/>
        <v>189.22105454164085</v>
      </c>
      <c r="R41" s="43">
        <f t="shared" si="16"/>
        <v>189.22105454164085</v>
      </c>
      <c r="S41" s="43">
        <f t="shared" si="16"/>
        <v>189.22105454164085</v>
      </c>
      <c r="T41" s="43">
        <f t="shared" si="16"/>
        <v>189.22105454164085</v>
      </c>
      <c r="U41" s="43">
        <f t="shared" ref="U41:AB41" si="17">SUM(U38:U40)</f>
        <v>189.22105454164085</v>
      </c>
      <c r="V41" s="43">
        <f t="shared" si="17"/>
        <v>189.22105454164085</v>
      </c>
      <c r="W41" s="43">
        <f t="shared" si="17"/>
        <v>2712.1680545416411</v>
      </c>
      <c r="X41" s="43">
        <f t="shared" si="17"/>
        <v>189.22105454164085</v>
      </c>
      <c r="Y41" s="43">
        <f t="shared" si="17"/>
        <v>189.22105454164085</v>
      </c>
      <c r="Z41" s="43">
        <f t="shared" si="17"/>
        <v>189.22105454164085</v>
      </c>
      <c r="AA41" s="43">
        <f t="shared" si="17"/>
        <v>189.22105454164085</v>
      </c>
      <c r="AB41" s="43">
        <f t="shared" si="17"/>
        <v>189.22105454164085</v>
      </c>
      <c r="AC41" s="43">
        <f>SUM(AC38:AC40)</f>
        <v>189.22105454164085</v>
      </c>
      <c r="AD41" s="43">
        <f>SUM(AD38:AD40)</f>
        <v>189.22105454164085</v>
      </c>
      <c r="AE41" s="43">
        <f>SUM(AE38:AE40)</f>
        <v>189.22105454164085</v>
      </c>
      <c r="AF41" s="43">
        <f t="shared" ref="AF41:AG41" si="18">SUM(AF38:AF40)</f>
        <v>189.22105454164085</v>
      </c>
      <c r="AG41" s="43">
        <f t="shared" si="18"/>
        <v>2712.1680545416411</v>
      </c>
    </row>
    <row r="42" spans="1:33" s="20" customFormat="1" ht="8.25" customHeight="1">
      <c r="A42" s="44"/>
      <c r="B42" s="34"/>
      <c r="C42" s="45"/>
      <c r="D42" s="45"/>
      <c r="E42" s="45"/>
      <c r="F42" s="45"/>
      <c r="G42" s="45"/>
      <c r="H42" s="45"/>
      <c r="I42" s="45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s="28" customFormat="1" ht="18" customHeight="1">
      <c r="A43" s="47" t="s">
        <v>24</v>
      </c>
      <c r="B43" s="34"/>
      <c r="C43" s="48">
        <f t="shared" ref="C43:AG43" si="19">+C35-C41</f>
        <v>-5670.6310000000003</v>
      </c>
      <c r="D43" s="48">
        <f t="shared" si="19"/>
        <v>16772.776034418359</v>
      </c>
      <c r="E43" s="48">
        <f t="shared" si="19"/>
        <v>643.89312337835918</v>
      </c>
      <c r="F43" s="48">
        <f t="shared" si="19"/>
        <v>1060.4502123383591</v>
      </c>
      <c r="G43" s="48">
        <f t="shared" si="19"/>
        <v>1477.0073012983592</v>
      </c>
      <c r="H43" s="48">
        <f t="shared" si="19"/>
        <v>1893.564390258359</v>
      </c>
      <c r="I43" s="48">
        <f t="shared" si="19"/>
        <v>2310.1214792183591</v>
      </c>
      <c r="J43" s="49">
        <f t="shared" si="19"/>
        <v>2726.678568178359</v>
      </c>
      <c r="K43" s="49">
        <f t="shared" si="19"/>
        <v>3143.2356571383589</v>
      </c>
      <c r="L43" s="49">
        <f t="shared" si="19"/>
        <v>3559.7927460983583</v>
      </c>
      <c r="M43" s="49">
        <f t="shared" si="19"/>
        <v>1453.4028350583576</v>
      </c>
      <c r="N43" s="49">
        <f t="shared" si="19"/>
        <v>4392.906924018358</v>
      </c>
      <c r="O43" s="49">
        <f t="shared" si="19"/>
        <v>4809.4640129783575</v>
      </c>
      <c r="P43" s="49">
        <f t="shared" si="19"/>
        <v>5226.0211019383578</v>
      </c>
      <c r="Q43" s="49">
        <f t="shared" si="19"/>
        <v>5642.5781908983581</v>
      </c>
      <c r="R43" s="49">
        <f t="shared" si="19"/>
        <v>6059.1352798583575</v>
      </c>
      <c r="S43" s="49">
        <f t="shared" si="19"/>
        <v>6475.6923688183579</v>
      </c>
      <c r="T43" s="49">
        <f t="shared" si="19"/>
        <v>6892.2494577783582</v>
      </c>
      <c r="U43" s="49">
        <f t="shared" si="19"/>
        <v>7308.8065467383576</v>
      </c>
      <c r="V43" s="49">
        <f t="shared" si="19"/>
        <v>7725.3636356983561</v>
      </c>
      <c r="W43" s="49">
        <f t="shared" si="19"/>
        <v>5618.9737246583563</v>
      </c>
      <c r="X43" s="49">
        <f t="shared" si="19"/>
        <v>8558.4778136183577</v>
      </c>
      <c r="Y43" s="49">
        <f t="shared" si="19"/>
        <v>8975.034902578358</v>
      </c>
      <c r="Z43" s="49">
        <f t="shared" si="19"/>
        <v>9391.5919915383565</v>
      </c>
      <c r="AA43" s="49">
        <f t="shared" si="19"/>
        <v>9808.1490804983569</v>
      </c>
      <c r="AB43" s="49">
        <f t="shared" si="19"/>
        <v>10224.706169458357</v>
      </c>
      <c r="AC43" s="49">
        <f t="shared" si="19"/>
        <v>10641.263258418358</v>
      </c>
      <c r="AD43" s="49">
        <f t="shared" si="19"/>
        <v>11057.820347378356</v>
      </c>
      <c r="AE43" s="49">
        <f t="shared" si="19"/>
        <v>11474.377436338358</v>
      </c>
      <c r="AF43" s="49">
        <f t="shared" si="19"/>
        <v>11890.934525298357</v>
      </c>
      <c r="AG43" s="49">
        <f t="shared" si="19"/>
        <v>9784.5446142583569</v>
      </c>
    </row>
    <row r="44" spans="1:33" s="20" customFormat="1" ht="18" customHeight="1" thickBot="1">
      <c r="A44" s="50" t="s">
        <v>25</v>
      </c>
      <c r="B44" s="51">
        <v>0.05</v>
      </c>
      <c r="C44" s="52"/>
      <c r="D44" s="53"/>
      <c r="E44" s="53"/>
      <c r="F44" s="53"/>
      <c r="G44" s="53"/>
      <c r="H44" s="53"/>
      <c r="I44" s="53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</row>
    <row r="45" spans="1:33" s="20" customFormat="1" ht="18" customHeight="1" thickBot="1">
      <c r="A45" s="55" t="s">
        <v>26</v>
      </c>
      <c r="B45" s="56">
        <f>IF(B46&lt;0,"n/a",IRR(C43:AG43,B44))</f>
        <v>2.0315051967119473</v>
      </c>
      <c r="C45" s="57"/>
      <c r="D45" s="53"/>
      <c r="E45" s="53"/>
      <c r="F45" s="53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</row>
    <row r="46" spans="1:33" s="20" customFormat="1" ht="18" customHeight="1" thickBot="1">
      <c r="A46" s="55" t="s">
        <v>27</v>
      </c>
      <c r="B46" s="59">
        <f>+ROUND(NPV(B44,C43:AG43),2)</f>
        <v>76894.350000000006</v>
      </c>
      <c r="C46" s="60" t="s">
        <v>28</v>
      </c>
      <c r="D46" s="53"/>
      <c r="E46" s="53"/>
      <c r="F46" s="53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</row>
    <row r="47" spans="1:33" s="20" customFormat="1" ht="18" customHeight="1" thickBot="1">
      <c r="A47" s="61" t="s">
        <v>29</v>
      </c>
      <c r="B47" s="62">
        <f>NPV(B44,C35:AG35)/NPV(B44,C41:AG41)</f>
        <v>7.9227156264357772</v>
      </c>
      <c r="C47" s="57"/>
      <c r="D47" s="54"/>
      <c r="E47" s="54"/>
      <c r="F47" s="54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</row>
    <row r="48" spans="1:33" s="63" customFormat="1" ht="18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 s="63" customFormat="1">
      <c r="A49" s="64"/>
      <c r="B49" s="65"/>
      <c r="C49" s="66"/>
      <c r="D49" s="67"/>
      <c r="E49" s="67"/>
      <c r="F49" s="67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</row>
    <row r="50" spans="1:33">
      <c r="A50" s="64"/>
      <c r="B50" s="65"/>
      <c r="C50" s="66"/>
      <c r="D50" s="67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</row>
    <row r="51" spans="1:33">
      <c r="A51" s="64"/>
      <c r="B51" s="65"/>
      <c r="C51" s="66"/>
      <c r="D51" s="67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</row>
    <row r="52" spans="1:33">
      <c r="A52" s="64"/>
      <c r="B52" s="65"/>
      <c r="C52" s="66"/>
      <c r="D52" s="67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</row>
    <row r="53" spans="1:33">
      <c r="A53" s="64"/>
      <c r="B53" s="65"/>
      <c r="C53" s="66"/>
      <c r="D53" s="67"/>
    </row>
    <row r="54" spans="1:33">
      <c r="A54" s="64"/>
      <c r="B54" s="65"/>
      <c r="C54" s="66"/>
      <c r="D54" s="67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</row>
    <row r="55" spans="1:33">
      <c r="A55" s="64"/>
      <c r="B55" s="65"/>
      <c r="C55" s="66"/>
      <c r="D55" s="67"/>
    </row>
    <row r="56" spans="1:33">
      <c r="A56" s="64"/>
      <c r="B56" s="65"/>
      <c r="C56" s="66"/>
      <c r="D56" s="67"/>
    </row>
    <row r="57" spans="1:33" ht="15">
      <c r="A57" s="64"/>
      <c r="B57" s="65"/>
      <c r="C57" s="66"/>
      <c r="D57" s="67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</row>
    <row r="58" spans="1:33" ht="15">
      <c r="A58" s="64"/>
      <c r="B58" s="65"/>
      <c r="C58" s="66"/>
      <c r="D58" s="67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</row>
    <row r="59" spans="1:33">
      <c r="A59" s="70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</row>
    <row r="60" spans="1:33">
      <c r="A60" s="70"/>
      <c r="B60" s="72"/>
    </row>
    <row r="61" spans="1:33">
      <c r="A61" s="70"/>
    </row>
    <row r="62" spans="1:33">
      <c r="A62" s="70"/>
    </row>
  </sheetData>
  <sheetProtection formatColumns="0" formatRows="0" insertColumns="0" insertRows="0" insertHyperlinks="0" deleteColumns="0" deleteRows="0" sort="0" autoFilter="0" pivotTables="0"/>
  <pageMargins left="0.27559055118110237" right="0.27559055118110237" top="0.51181102362204722" bottom="0.43307086614173229" header="0.31496062992125984" footer="0.15748031496062992"/>
  <pageSetup paperSize="9" scale="57" orientation="landscape" r:id="rId1"/>
  <headerFooter>
    <oddFooter>&amp;C&amp;A&amp;RLapa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7</vt:i4>
      </vt:variant>
      <vt:variant>
        <vt:lpstr>Diapazoni ar nosaukumiem</vt:lpstr>
      </vt:variant>
      <vt:variant>
        <vt:i4>6</vt:i4>
      </vt:variant>
    </vt:vector>
  </HeadingPairs>
  <TitlesOfParts>
    <vt:vector size="13" baseType="lpstr">
      <vt:lpstr>2_prioritate_1_pielikums</vt:lpstr>
      <vt:lpstr>2_prioritate_2_pielikums_1d</vt:lpstr>
      <vt:lpstr>2_prioritate_2_pielikums_2d</vt:lpstr>
      <vt:lpstr>2_prioritate_2_pielikums_3d</vt:lpstr>
      <vt:lpstr>2_prioritate_3_pielikums</vt:lpstr>
      <vt:lpstr>A-Ekon. ieguvumi eitrofikacija</vt:lpstr>
      <vt:lpstr>R-NPV-IRR-BC-2_Prioritāte</vt:lpstr>
      <vt:lpstr>'2_prioritate_1_pielikums'!Drukas_apgabals</vt:lpstr>
      <vt:lpstr>'2_prioritate_2_pielikums_1d'!Drukas_apgabals</vt:lpstr>
      <vt:lpstr>'2_prioritate_2_pielikums_2d'!Drukas_apgabals</vt:lpstr>
      <vt:lpstr>'2_prioritate_2_pielikums_3d'!Drukas_apgabals</vt:lpstr>
      <vt:lpstr>'A-Ekon. ieguvumi eitrofikacija'!Drukas_apgabals</vt:lpstr>
      <vt:lpstr>'R-NPV-IRR-BC-2_Prioritāte'!Drukas_apgabals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2019-08-08T11:01:39Z</cp:lastPrinted>
  <dcterms:created xsi:type="dcterms:W3CDTF">2019-07-16T14:49:50Z</dcterms:created>
  <dcterms:modified xsi:type="dcterms:W3CDTF">2019-08-09T11:17:18Z</dcterms:modified>
</cp:coreProperties>
</file>