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IEVIEŠANAS UZRAUDZĪBA\ZIŅOJUMI_MAKSĀJUMU PROGNOZES EK\DP īstenošanas gada ziņojumi\2014-2020\JNI_AIR_2014\YEI_AIR_2014_1.versija\pielikumi\"/>
    </mc:Choice>
  </mc:AlternateContent>
  <bookViews>
    <workbookView xWindow="0" yWindow="0" windowWidth="25200" windowHeight="1213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3" i="1" l="1"/>
  <c r="S14" i="1"/>
  <c r="S16" i="1"/>
  <c r="S17" i="1"/>
  <c r="S18" i="1"/>
  <c r="S19" i="1"/>
  <c r="S20" i="1"/>
  <c r="S21" i="1"/>
  <c r="S22" i="1"/>
  <c r="S23" i="1"/>
  <c r="S24" i="1"/>
  <c r="S25" i="1"/>
  <c r="S26" i="1"/>
  <c r="S27" i="1"/>
  <c r="S28" i="1"/>
  <c r="S29" i="1"/>
  <c r="S30" i="1"/>
  <c r="S31" i="1"/>
  <c r="S32" i="1"/>
  <c r="S10" i="1"/>
  <c r="Q24" i="1"/>
  <c r="Q13" i="1"/>
  <c r="Q14" i="1"/>
  <c r="Q16" i="1"/>
  <c r="Q17" i="1"/>
  <c r="Q18" i="1"/>
  <c r="Q19" i="1"/>
  <c r="Q20" i="1"/>
  <c r="Q21" i="1"/>
  <c r="Q22" i="1"/>
  <c r="Q23" i="1"/>
  <c r="Q25" i="1"/>
  <c r="Q26" i="1"/>
  <c r="Q27" i="1"/>
  <c r="Q28" i="1"/>
  <c r="Q29" i="1"/>
  <c r="Q30" i="1"/>
  <c r="Q31" i="1"/>
  <c r="Q32" i="1"/>
  <c r="Q10" i="1"/>
  <c r="J32" i="1"/>
  <c r="J13" i="1"/>
  <c r="J14" i="1"/>
  <c r="J16" i="1"/>
  <c r="J17" i="1"/>
  <c r="J18" i="1"/>
  <c r="J19" i="1"/>
  <c r="J20" i="1"/>
  <c r="J21" i="1"/>
  <c r="J22" i="1"/>
  <c r="J23" i="1"/>
  <c r="J24" i="1"/>
  <c r="J25" i="1"/>
  <c r="J26" i="1"/>
  <c r="J27" i="1"/>
  <c r="J28" i="1"/>
  <c r="J29" i="1"/>
  <c r="J30" i="1"/>
  <c r="J31" i="1"/>
  <c r="J10" i="1"/>
  <c r="M32" i="1" l="1"/>
  <c r="L32" i="1"/>
  <c r="M30" i="1"/>
  <c r="L30" i="1"/>
  <c r="M29" i="1"/>
  <c r="L29" i="1"/>
  <c r="M28" i="1"/>
  <c r="L28" i="1"/>
  <c r="M27" i="1"/>
  <c r="L27" i="1"/>
  <c r="M26" i="1"/>
  <c r="L26" i="1"/>
  <c r="M25" i="1"/>
  <c r="L25" i="1"/>
  <c r="L23" i="1"/>
  <c r="L21" i="1"/>
  <c r="L19" i="1"/>
  <c r="M18" i="1"/>
  <c r="L18" i="1"/>
  <c r="M16" i="1"/>
  <c r="L16" i="1"/>
  <c r="E10" i="1"/>
  <c r="M10" i="1"/>
  <c r="L10" i="1"/>
  <c r="F32" i="1"/>
  <c r="E32" i="1"/>
  <c r="E30" i="1"/>
  <c r="E29" i="1"/>
  <c r="E28" i="1"/>
  <c r="F27" i="1"/>
  <c r="E27" i="1"/>
  <c r="F26" i="1"/>
  <c r="E26" i="1"/>
  <c r="F25" i="1"/>
  <c r="E25" i="1"/>
  <c r="F23" i="1"/>
  <c r="E23" i="1"/>
  <c r="F21" i="1"/>
  <c r="E21" i="1"/>
  <c r="F18" i="1"/>
  <c r="E18" i="1"/>
  <c r="E17" i="1"/>
  <c r="F16" i="1"/>
  <c r="E16" i="1"/>
  <c r="F13" i="1"/>
  <c r="E13" i="1"/>
  <c r="F10" i="1"/>
  <c r="P27" i="1" l="1"/>
  <c r="P26" i="1"/>
  <c r="P18" i="1"/>
  <c r="P10" i="1"/>
  <c r="I32" i="1"/>
  <c r="F30" i="1"/>
  <c r="F29" i="1"/>
  <c r="F28" i="1"/>
  <c r="I28" i="1" s="1"/>
  <c r="I27" i="1"/>
  <c r="I25" i="1"/>
  <c r="I21" i="1"/>
  <c r="I18" i="1"/>
  <c r="I17" i="1"/>
  <c r="I13" i="1"/>
  <c r="P24" i="1"/>
  <c r="I24" i="1"/>
  <c r="I22" i="1"/>
  <c r="P14" i="1"/>
  <c r="I14" i="1"/>
  <c r="P12" i="1"/>
  <c r="P13" i="1"/>
  <c r="P16" i="1"/>
  <c r="P17" i="1"/>
  <c r="P19" i="1"/>
  <c r="P20" i="1"/>
  <c r="P21" i="1"/>
  <c r="P22" i="1"/>
  <c r="P23" i="1"/>
  <c r="P25" i="1"/>
  <c r="P28" i="1"/>
  <c r="P31" i="1"/>
  <c r="I12" i="1"/>
  <c r="I16" i="1"/>
  <c r="I19" i="1"/>
  <c r="I20" i="1"/>
  <c r="R20" i="1" s="1"/>
  <c r="I23" i="1"/>
  <c r="I26" i="1"/>
  <c r="I29" i="1"/>
  <c r="I30" i="1"/>
  <c r="I31" i="1"/>
  <c r="I10" i="1"/>
  <c r="R23" i="1" l="1"/>
  <c r="R13" i="1"/>
  <c r="P32" i="1"/>
  <c r="R32" i="1" s="1"/>
  <c r="P30" i="1"/>
  <c r="R30" i="1" s="1"/>
  <c r="P29" i="1"/>
  <c r="R28" i="1"/>
  <c r="R16" i="1"/>
  <c r="R14" i="1"/>
  <c r="R31" i="1"/>
  <c r="R29" i="1"/>
  <c r="R27" i="1"/>
  <c r="R25" i="1"/>
  <c r="R22" i="1"/>
  <c r="R18" i="1"/>
  <c r="R12" i="1"/>
  <c r="J12" i="1" s="1"/>
  <c r="R10" i="1"/>
  <c r="R26" i="1"/>
  <c r="R24" i="1"/>
  <c r="R21" i="1"/>
  <c r="R17" i="1"/>
  <c r="R19" i="1"/>
  <c r="S12" i="1" l="1"/>
  <c r="Q12" i="1"/>
</calcChain>
</file>

<file path=xl/sharedStrings.xml><?xml version="1.0" encoding="utf-8"?>
<sst xmlns="http://schemas.openxmlformats.org/spreadsheetml/2006/main" count="242" uniqueCount="79">
  <si>
    <t>Dalībnieku iedalījums</t>
  </si>
  <si>
    <r>
      <t xml:space="preserve">Personu skaits, kas </t>
    </r>
    <r>
      <rPr>
        <b/>
        <u/>
        <sz val="10"/>
        <rFont val="Times New Roman"/>
        <family val="1"/>
        <charset val="186"/>
      </rPr>
      <t>iestājas</t>
    </r>
    <r>
      <rPr>
        <b/>
        <sz val="10"/>
        <rFont val="Times New Roman"/>
        <family val="1"/>
        <charset val="186"/>
      </rPr>
      <t xml:space="preserve"> projektā kalendārajā gadā</t>
    </r>
  </si>
  <si>
    <t>Rādītāja Nr.p.k.</t>
  </si>
  <si>
    <t>Rādītāja nosaukums</t>
  </si>
  <si>
    <t>Vīrietis</t>
  </si>
  <si>
    <t>Vīrieši KOPĀ (1+2+3+4+5)</t>
  </si>
  <si>
    <t>Sieviete</t>
  </si>
  <si>
    <t>Sievietes KOPĀ (7+8+9+10+11)</t>
  </si>
  <si>
    <t>KOPĀ (6+12)</t>
  </si>
  <si>
    <t> ≤ 14</t>
  </si>
  <si>
    <t>25-29</t>
  </si>
  <si>
    <t>30-53</t>
  </si>
  <si>
    <t>54+</t>
  </si>
  <si>
    <t>1. Dalībnieku skaits kopā</t>
  </si>
  <si>
    <t>2. Dalībnieku dalījums pēc statusa darba tirgū</t>
  </si>
  <si>
    <t>2.1.</t>
  </si>
  <si>
    <t>Nodarbinātas personas, tostarp pašnodarbinātas personas</t>
  </si>
  <si>
    <t>2.2.</t>
  </si>
  <si>
    <t>Bezdarbnieki, tostarp ilgstošie bezdarbnieki</t>
  </si>
  <si>
    <t>2.2.1.</t>
  </si>
  <si>
    <t>2.3.</t>
  </si>
  <si>
    <t>2.3.1.</t>
  </si>
  <si>
    <t>Izglītībā vai apmācībā neiesaistītas neaktīvas personas</t>
  </si>
  <si>
    <t xml:space="preserve">3. Dalībnieku dalījums pēc sociālās atstumtības riskam pakļautajām grupām </t>
  </si>
  <si>
    <t>3.1.</t>
  </si>
  <si>
    <t>3.1.1.</t>
  </si>
  <si>
    <t>Romi</t>
  </si>
  <si>
    <t>3.2.</t>
  </si>
  <si>
    <t>3.2.1.</t>
  </si>
  <si>
    <t>3.2.2.</t>
  </si>
  <si>
    <t>3.2.3.</t>
  </si>
  <si>
    <t>3.2.4.</t>
  </si>
  <si>
    <t>3.2.5.</t>
  </si>
  <si>
    <t>3.3.</t>
  </si>
  <si>
    <t xml:space="preserve">4. Dalībnieku dalījums pēc izglītības </t>
  </si>
  <si>
    <t>4.1.</t>
  </si>
  <si>
    <t>ar pamatskolas izglītību (ISCED 1. līmenis) vai zemākā līmeņa vidējo izglītību (ISCED 2. līmenis</t>
  </si>
  <si>
    <t>4.2.</t>
  </si>
  <si>
    <t>ar vidējo izglītību (ISCED 3. līmenis) vai pēcvidējo izglītību (ISCED 4. līmenis)</t>
  </si>
  <si>
    <t>4.3.</t>
  </si>
  <si>
    <t>ar augstāko izglītību (ISCED 5. līmenis līdz 8. līmenis)</t>
  </si>
  <si>
    <t>5.Dalībnieku dalījums pēc mājsaimniecībām</t>
  </si>
  <si>
    <t>5.1.</t>
  </si>
  <si>
    <t>Dalībnieki no mājsaimniecībām, kurās neviens nav nodarbināts</t>
  </si>
  <si>
    <t>5.1.1.</t>
  </si>
  <si>
    <t>Dalībnieki no mājsaimniecībām, kurās neviens nav nodarbināts, ar apgādībā esošiem bērniem</t>
  </si>
  <si>
    <t>5.2.</t>
  </si>
  <si>
    <t>Dalībnieki no viena pieaugušā mājsaimniecībām ar apgādībā esošiem bērniem</t>
  </si>
  <si>
    <t> 15-24</t>
  </si>
  <si>
    <t>5.3.</t>
  </si>
  <si>
    <t>Dalībnieki ar invaliditāti, t.sk. ar:</t>
  </si>
  <si>
    <r>
      <t xml:space="preserve">3 </t>
    </r>
    <r>
      <rPr>
        <sz val="10"/>
        <rFont val="Times New Roman"/>
        <family val="1"/>
        <charset val="186"/>
      </rPr>
      <t>Neaktīvas personas - ekonomiski neaktīvas personas jeb ekonomiski neaktīvie iedzīvotāji, personas, kuras nevar pieskaitīt ne pie nodarbinātajiem iedzīvotājiem, ne arī pie darba meklētājiem (mājsaimnieces, nestrādājošie invalīdi, mācību iestāžu audzēkņi un studenti darbspējas vecumā, kas nestrādā un nemeklē darbu, nestrādājošie pensionāri u.c.).</t>
    </r>
  </si>
  <si>
    <r>
      <t xml:space="preserve">4 </t>
    </r>
    <r>
      <rPr>
        <u/>
        <sz val="10"/>
        <rFont val="Times New Roman"/>
        <family val="1"/>
        <charset val="186"/>
      </rPr>
      <t>Migranti</t>
    </r>
    <r>
      <rPr>
        <sz val="10"/>
        <rFont val="Times New Roman"/>
        <family val="1"/>
        <charset val="186"/>
      </rPr>
      <t xml:space="preserve"> – personas, kas ieceļojušas LV no citas valsts ar mērķi apmesties tajā uz dzīvi, kas uzskatāmi par ārzemniekiem, repatriantiem vai patvēruma meklētājiem. 31.10.2002. likuma “Imigrācijas likums” 1.pantā noteikts, ka ārzemnieks ir persona, kura nav Latvijas pilsonis un Latvijas nepilsonis. 21.09.1995. likuma “Repatriācijas likums”2. pantā noteikts, ka repatriants ir persona, kura ir Latvijas pilsonis vai kurai viens no vecākiem vai vecvecākiem ir latvietis vai lībietis (līvs) un kura brīvprātīgi pārceļas uz pastāvīgu dzīvi Latvijas Republikā. 15.06.2009. likuma “Patvēruma likums” 1.pantā noteikts, ka patvēruma meklētājs ir trešās valsts piederīgais vai bezvalstnieks, kas šajā likumā noteiktajā kārtībā iesniedzis iesniegumu par bēgļa vai alternatīvā statusa piešķiršanu Latvijas Republikā, līdz brīdim, kad stājies spēkā un kļuvis neapstrīdams galīgais lēmums par viņa iesniegumu.
</t>
    </r>
    <r>
      <rPr>
        <u/>
        <sz val="10"/>
        <rFont val="Times New Roman"/>
        <family val="1"/>
        <charset val="186"/>
      </rPr>
      <t>Dalībnieki ar ārvalstu izcelsmi</t>
    </r>
    <r>
      <rPr>
        <sz val="10"/>
        <rFont val="Times New Roman"/>
        <family val="1"/>
        <charset val="186"/>
      </rPr>
      <t xml:space="preserve"> – personas, kuru vecāki ir dzimuši ārpus LV.
</t>
    </r>
    <r>
      <rPr>
        <u/>
        <sz val="10"/>
        <rFont val="Times New Roman"/>
        <family val="1"/>
        <charset val="186"/>
      </rPr>
      <t>Minoritāšu grupas</t>
    </r>
    <r>
      <rPr>
        <sz val="10"/>
        <rFont val="Times New Roman"/>
        <family val="1"/>
        <charset val="186"/>
      </rPr>
      <t xml:space="preserve"> (tostarp sociāli atstumtās kopienas, piemēram, romi) – dalībnieki, kas pieder pie kādas no nacionālajām minoritātēm. Atbilstoši 12.06.09. likuma “Par Vispārējo konvenciju par nacionālo minoritāšu aizsardzību” 2.pantam, nacionālās minoritātes ir Latvijas pilsoņi, kuri kultūras, reliģijas vai valodas ziņā atšķiras no latviešiem, paaudzēm ilgi tradicionāli dzīvojoši Latvijā un uzskata sevi par piederīgiem Latvijas valstij un sabiedrībai un vēlas saglabāt un attīstīt savu kultūru, reliģiju vai valodu. Personas, kas nav Latvijas pilsoņi, bet pastāvīgi un legāli dzīvo Latvijas Republikā un kas sevi identificē ar iepriekš minēto nacionālās minoritātes definīciju, arī ir uzskatāmas par nacionālajām minoritātēm
</t>
    </r>
  </si>
  <si>
    <r>
      <rPr>
        <vertAlign val="superscript"/>
        <sz val="10"/>
        <rFont val="Times New Roman"/>
        <family val="1"/>
        <charset val="186"/>
      </rPr>
      <t>5</t>
    </r>
    <r>
      <rPr>
        <sz val="10"/>
        <rFont val="Times New Roman"/>
        <family val="1"/>
        <charset val="186"/>
      </rPr>
      <t xml:space="preserve"> dalībnieku sadalījumu pa invaliditātes veidiem aizpilda tikai SAM 7.1.1., 7.2.1., 7.3.2., 8.3.2., 8.3.3., 8.3.4., 8.3.5., 8.4.1., 8.5.1., 9.1.1., 9.1.2., 9.1.4., 9.2.1., 9.2.2., 9.2.4., un 9.2.5.  </t>
    </r>
  </si>
  <si>
    <r>
      <t>6</t>
    </r>
    <r>
      <rPr>
        <sz val="10"/>
        <rFont val="Times New Roman"/>
        <family val="1"/>
        <charset val="186"/>
      </rPr>
      <t>Citas</t>
    </r>
    <r>
      <rPr>
        <vertAlign val="superscript"/>
        <sz val="10"/>
        <rFont val="Times New Roman"/>
        <family val="1"/>
        <charset val="186"/>
      </rPr>
      <t xml:space="preserve"> </t>
    </r>
    <r>
      <rPr>
        <sz val="10"/>
        <rFont val="Times New Roman"/>
        <family val="1"/>
        <charset val="186"/>
      </rPr>
      <t>Nelabvēlīgā situācijā esošas personas - šajā grupā 2014.-2020.gada plānošanas periodā uzskaita šādas ESF tiešu atbalstu saņēmušas personas:
- bērnus (līdz 18 gadu vecuma sasniegšanai): kuri saņem ārpusģimenes aprūpi vai pamet to, kuru vecāki uzturas ārvalstīs, kuri aug sociālā riska ģimenēs;
- jauniešus (no 13 līdz 25 gadu vecumam atbilstoši Jaunatnes likumam), kuri nav ieguvuši pamatizglītību vismaz ISCED 1 līmenī;
- daudzbērnu ģimenes (Bērnu tiesību aizsardzības likuma izpratnē - ģimene, kura aprūpē trīs vai vairāk bērnus, tai skaitā audžuģimenē ievietotus un aizbildnībā esošus bērnus),
- personas, kuras aprūpē mājās apgādībā esošu personu,
- personas ar prognozējamu invaliditāti,
- no psihoaktīvām vielām atkarīgas personas un līdzatkarīgie ģimenes locekļi,
- ieslodzījumā esošas un no ieslodzījuma vietām atbrīvotas personas,
- no vardarbības cietušas personas un ģimenes un cilvēktirdzniecības upurus,
- bezpajumtniekus,
- ģimenes vai atsevišķi dzīvojošas personas, kas atzītas par trūcīgām, t.sk. personas, kas saņem pabalstu garantētā minimālā ienākuma (GMI) līmeņa nodrošināšanai;
- mājokļa pabalsta saņēmējus.</t>
    </r>
  </si>
  <si>
    <r>
      <t xml:space="preserve">7 </t>
    </r>
    <r>
      <rPr>
        <sz val="10"/>
        <rFont val="Times New Roman"/>
        <family val="1"/>
        <charset val="186"/>
      </rPr>
      <t>Bezpajumtnieki vai mājokli zaudējušas personas - personas bez noteiktas dzīves vietas (t.sk. personas, kas apmetušās bezpajumtnieku patversmēs, krīzes centros, bēgļu nometnēs).</t>
    </r>
  </si>
  <si>
    <r>
      <rPr>
        <vertAlign val="superscript"/>
        <sz val="10"/>
        <rFont val="Times New Roman"/>
        <family val="1"/>
        <charset val="186"/>
      </rPr>
      <t>8</t>
    </r>
    <r>
      <rPr>
        <sz val="10"/>
        <rFont val="Times New Roman"/>
        <family val="1"/>
        <charset val="186"/>
      </rPr>
      <t xml:space="preserve"> Personas no lauku apvidiem – par lauku teritoriju tiek uzskatīta visa Latvijas teritorija, izņemot republikas pilsētas un novadu teritoriālās vienības – pilsētas ar iedzīvotāju skaitu virs 5000</t>
    </r>
  </si>
  <si>
    <r>
      <t xml:space="preserve">6. Personas no lauku apvidiem </t>
    </r>
    <r>
      <rPr>
        <vertAlign val="superscript"/>
        <sz val="9"/>
        <rFont val="Times New Roman"/>
        <family val="1"/>
        <charset val="186"/>
      </rPr>
      <t>8</t>
    </r>
  </si>
  <si>
    <r>
      <t>Bezpajumtnieki vai mājokli zaudējušas personas</t>
    </r>
    <r>
      <rPr>
        <vertAlign val="superscript"/>
        <sz val="10"/>
        <rFont val="Times New Roman"/>
        <family val="1"/>
        <charset val="186"/>
      </rPr>
      <t>7</t>
    </r>
  </si>
  <si>
    <r>
      <t>Citas nelabvēlīgā situācijā esošas personas</t>
    </r>
    <r>
      <rPr>
        <vertAlign val="superscript"/>
        <sz val="10"/>
        <rFont val="Times New Roman"/>
        <family val="1"/>
        <charset val="186"/>
      </rPr>
      <t>6</t>
    </r>
  </si>
  <si>
    <r>
      <t>cita veida invaliditāte</t>
    </r>
    <r>
      <rPr>
        <vertAlign val="superscript"/>
        <sz val="10"/>
        <rFont val="Times New Roman"/>
        <family val="1"/>
        <charset val="186"/>
      </rPr>
      <t>5</t>
    </r>
  </si>
  <si>
    <r>
      <t>garīga rakstura traucējumiem</t>
    </r>
    <r>
      <rPr>
        <vertAlign val="superscript"/>
        <sz val="10"/>
        <rFont val="Times New Roman"/>
        <family val="1"/>
        <charset val="186"/>
      </rPr>
      <t>5</t>
    </r>
  </si>
  <si>
    <r>
      <t>kustību traucējumiem</t>
    </r>
    <r>
      <rPr>
        <vertAlign val="superscript"/>
        <sz val="10"/>
        <rFont val="Times New Roman"/>
        <family val="1"/>
        <charset val="186"/>
      </rPr>
      <t>5</t>
    </r>
  </si>
  <si>
    <r>
      <t>dzirdes traucējumiem</t>
    </r>
    <r>
      <rPr>
        <vertAlign val="superscript"/>
        <sz val="10"/>
        <rFont val="Times New Roman"/>
        <family val="1"/>
        <charset val="186"/>
      </rPr>
      <t>5</t>
    </r>
  </si>
  <si>
    <r>
      <t>redzes traucējumiem</t>
    </r>
    <r>
      <rPr>
        <vertAlign val="superscript"/>
        <sz val="10"/>
        <rFont val="Times New Roman"/>
        <family val="1"/>
        <charset val="186"/>
      </rPr>
      <t>5</t>
    </r>
  </si>
  <si>
    <r>
      <t>Migranti, dalībnieki ar ārvalstu izcelsmi. Minoritātes (tostarp sociāli atstumtās kopienas, piemēram, romi)</t>
    </r>
    <r>
      <rPr>
        <vertAlign val="superscript"/>
        <sz val="10"/>
        <rFont val="Times New Roman"/>
        <family val="1"/>
        <charset val="186"/>
      </rPr>
      <t>4</t>
    </r>
  </si>
  <si>
    <r>
      <t>Neaktīvas personas</t>
    </r>
    <r>
      <rPr>
        <vertAlign val="superscript"/>
        <sz val="10"/>
        <rFont val="Times New Roman"/>
        <family val="1"/>
        <charset val="186"/>
      </rPr>
      <t>3</t>
    </r>
  </si>
  <si>
    <r>
      <t>Ilgstošie bezdarbnieki</t>
    </r>
    <r>
      <rPr>
        <vertAlign val="superscript"/>
        <sz val="10"/>
        <rFont val="Times New Roman"/>
        <family val="1"/>
        <charset val="186"/>
      </rPr>
      <t>2</t>
    </r>
  </si>
  <si>
    <r>
      <rPr>
        <vertAlign val="superscript"/>
        <sz val="10"/>
        <color theme="1"/>
        <rFont val="Times New Roman"/>
        <family val="1"/>
        <charset val="186"/>
      </rPr>
      <t>1</t>
    </r>
    <r>
      <rPr>
        <sz val="10"/>
        <color theme="1"/>
        <rFont val="Times New Roman"/>
        <family val="1"/>
        <charset val="186"/>
      </rPr>
      <t xml:space="preserve"> Eiropas Sociālā fonda līdzfinansētajās aktivitātēs kalendārajā gadā iesaistītās mērķgrupas atbilstoši Eiropas Parlamenta un Padomes Regulas Nr. 1304/2013 1.pielikumam</t>
    </r>
  </si>
  <si>
    <r>
      <t>Kopējie iznākuma rādītāji dalībniekiem</t>
    </r>
    <r>
      <rPr>
        <b/>
        <vertAlign val="superscript"/>
        <sz val="12"/>
        <rFont val="Times New Roman"/>
        <family val="1"/>
        <charset val="186"/>
      </rPr>
      <t xml:space="preserve">1 </t>
    </r>
  </si>
  <si>
    <t>Pielikums Nr.3</t>
  </si>
  <si>
    <t>Dalībnieku skaits 2014. gadā (pārskata periods)</t>
  </si>
  <si>
    <t>X</t>
  </si>
  <si>
    <t>6.1.</t>
  </si>
  <si>
    <t>% Vīriešu skaits kopā / kopējo dalībnieku skaitu (6/13)</t>
  </si>
  <si>
    <t>% Sieviešu skaits kopā / kopējo dalībnieku skaitu (12/13)</t>
  </si>
  <si>
    <t>12.1</t>
  </si>
  <si>
    <r>
      <t xml:space="preserve">2 </t>
    </r>
    <r>
      <rPr>
        <sz val="10"/>
        <rFont val="Times New Roman"/>
        <family val="1"/>
        <charset val="186"/>
      </rPr>
      <t xml:space="preserve">Ilgstošie bezdarbnieki - pieaugušie (25 gadi un vairāk) Nodarbinātības </t>
    </r>
    <r>
      <rPr>
        <sz val="10"/>
        <rFont val="Times New Roman"/>
        <family val="1"/>
        <charset val="186"/>
      </rPr>
      <t>valsts aģentūras (NVA) uzskaitē ir ilgāk par 12 mēnešiem, jaunieši (līdz 25) - NVA uzskaitē ir ilgāk par 6 mēnešiem.</t>
    </r>
  </si>
  <si>
    <t>% dalībnieku skaits kategorijā / kopējo dalībnieku skaitu (13/13)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</si>
</sst>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0%"/>
  </numFmts>
  <fonts count="21" x14ac:knownFonts="1">
    <font>
      <sz val="12"/>
      <color theme="1"/>
      <name val="Times New Roman"/>
      <family val="2"/>
      <charset val="186"/>
    </font>
    <font>
      <sz val="10"/>
      <name val="Arial"/>
    </font>
    <font>
      <sz val="10"/>
      <name val="Arial"/>
      <family val="2"/>
      <charset val="186"/>
    </font>
    <font>
      <u/>
      <sz val="10"/>
      <color indexed="12"/>
      <name val="Arial"/>
      <family val="2"/>
      <charset val="186"/>
    </font>
    <font>
      <sz val="10"/>
      <name val="Times New Roman"/>
      <family val="1"/>
      <charset val="186"/>
    </font>
    <font>
      <b/>
      <sz val="12"/>
      <name val="Times New Roman"/>
      <family val="1"/>
      <charset val="186"/>
    </font>
    <font>
      <b/>
      <sz val="10"/>
      <name val="Times New Roman"/>
      <family val="1"/>
      <charset val="186"/>
    </font>
    <font>
      <b/>
      <vertAlign val="superscript"/>
      <sz val="12"/>
      <name val="Times New Roman"/>
      <family val="1"/>
      <charset val="186"/>
    </font>
    <font>
      <sz val="10"/>
      <name val="Arial"/>
      <family val="2"/>
    </font>
    <font>
      <sz val="8"/>
      <name val="Times New Roman"/>
      <family val="1"/>
      <charset val="186"/>
    </font>
    <font>
      <vertAlign val="superscript"/>
      <sz val="10"/>
      <name val="Times New Roman"/>
      <family val="1"/>
      <charset val="186"/>
    </font>
    <font>
      <b/>
      <sz val="14"/>
      <name val="Times New Roman"/>
      <family val="1"/>
      <charset val="186"/>
    </font>
    <font>
      <b/>
      <u/>
      <sz val="10"/>
      <name val="Times New Roman"/>
      <family val="1"/>
      <charset val="186"/>
    </font>
    <font>
      <b/>
      <sz val="9"/>
      <name val="Times New Roman"/>
      <family val="1"/>
      <charset val="186"/>
    </font>
    <font>
      <sz val="9"/>
      <name val="Times New Roman"/>
      <family val="1"/>
      <charset val="186"/>
    </font>
    <font>
      <sz val="10"/>
      <color theme="1"/>
      <name val="Times New Roman"/>
      <family val="1"/>
      <charset val="186"/>
    </font>
    <font>
      <b/>
      <sz val="8"/>
      <name val="Times New Roman"/>
      <family val="1"/>
      <charset val="186"/>
    </font>
    <font>
      <vertAlign val="superscript"/>
      <sz val="9"/>
      <name val="Times New Roman"/>
      <family val="1"/>
      <charset val="186"/>
    </font>
    <font>
      <u/>
      <sz val="10"/>
      <name val="Times New Roman"/>
      <family val="1"/>
      <charset val="186"/>
    </font>
    <font>
      <vertAlign val="superscript"/>
      <sz val="10"/>
      <color theme="1"/>
      <name val="Times New Roman"/>
      <family val="1"/>
      <charset val="186"/>
    </font>
    <font>
      <sz val="10"/>
      <color theme="1"/>
      <name val="Times New Roman"/>
      <family val="2"/>
      <charset val="186"/>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s>
  <cellStyleXfs count="6">
    <xf numFmtId="0" fontId="0" fillId="0" borderId="0"/>
    <xf numFmtId="0" fontId="1" fillId="0" borderId="0"/>
    <xf numFmtId="43" fontId="2" fillId="0" borderId="0" applyFont="0" applyFill="0" applyBorder="0" applyAlignment="0" applyProtection="0"/>
    <xf numFmtId="0" fontId="3" fillId="0" borderId="0" applyNumberFormat="0" applyFill="0" applyBorder="0" applyAlignment="0" applyProtection="0">
      <alignment vertical="top"/>
      <protection locked="0"/>
    </xf>
    <xf numFmtId="0" fontId="8" fillId="0" borderId="0"/>
    <xf numFmtId="0" fontId="2" fillId="0" borderId="0"/>
  </cellStyleXfs>
  <cellXfs count="69">
    <xf numFmtId="0" fontId="0" fillId="0" borderId="0" xfId="0"/>
    <xf numFmtId="0" fontId="1" fillId="0" borderId="0" xfId="1" applyAlignment="1">
      <alignment horizontal="center"/>
    </xf>
    <xf numFmtId="0" fontId="9" fillId="0" borderId="1" xfId="1" applyFont="1" applyFill="1" applyBorder="1" applyAlignment="1">
      <alignment horizontal="center" vertical="center" wrapText="1"/>
    </xf>
    <xf numFmtId="0" fontId="4" fillId="0" borderId="1" xfId="1" applyNumberFormat="1" applyFont="1" applyFill="1" applyBorder="1" applyAlignment="1">
      <alignment vertical="center" wrapText="1"/>
    </xf>
    <xf numFmtId="0" fontId="4" fillId="0" borderId="1" xfId="1" applyFont="1" applyBorder="1" applyAlignment="1">
      <alignment horizontal="left" wrapText="1"/>
    </xf>
    <xf numFmtId="0" fontId="4" fillId="0" borderId="1" xfId="1" applyFont="1" applyBorder="1" applyAlignment="1">
      <alignment horizontal="left" vertical="center" wrapText="1"/>
    </xf>
    <xf numFmtId="0" fontId="4" fillId="2" borderId="1" xfId="1" applyFont="1" applyFill="1" applyBorder="1" applyAlignment="1">
      <alignment horizontal="left" wrapText="1"/>
    </xf>
    <xf numFmtId="0" fontId="6" fillId="0" borderId="4" xfId="1" applyFont="1" applyFill="1" applyBorder="1" applyAlignment="1">
      <alignment horizontal="center" vertical="center" wrapText="1"/>
    </xf>
    <xf numFmtId="0" fontId="9" fillId="0" borderId="4" xfId="1" applyFont="1" applyFill="1" applyBorder="1" applyAlignment="1">
      <alignment horizontal="center" vertical="center" wrapText="1"/>
    </xf>
    <xf numFmtId="0" fontId="9" fillId="0" borderId="8" xfId="1" applyFont="1" applyFill="1" applyBorder="1" applyAlignment="1">
      <alignment horizontal="center" vertical="center" wrapText="1"/>
    </xf>
    <xf numFmtId="0" fontId="4" fillId="0" borderId="1" xfId="1" applyFont="1" applyFill="1" applyBorder="1" applyAlignment="1">
      <alignment horizontal="left" wrapText="1"/>
    </xf>
    <xf numFmtId="16" fontId="4" fillId="0" borderId="1" xfId="1" applyNumberFormat="1" applyFont="1" applyBorder="1" applyAlignment="1">
      <alignment vertical="center" wrapText="1"/>
    </xf>
    <xf numFmtId="0" fontId="4" fillId="0" borderId="1" xfId="1" applyNumberFormat="1" applyFont="1" applyBorder="1" applyAlignment="1">
      <alignment vertical="center" wrapText="1"/>
    </xf>
    <xf numFmtId="3" fontId="6" fillId="0" borderId="1" xfId="1" applyNumberFormat="1" applyFont="1" applyFill="1" applyBorder="1" applyAlignment="1">
      <alignment horizontal="center" vertical="center" wrapText="1"/>
    </xf>
    <xf numFmtId="3" fontId="4" fillId="0" borderId="4" xfId="1" applyNumberFormat="1" applyFont="1" applyFill="1" applyBorder="1" applyAlignment="1">
      <alignment horizontal="center" vertical="center" wrapText="1"/>
    </xf>
    <xf numFmtId="3" fontId="6" fillId="0" borderId="4" xfId="1" applyNumberFormat="1" applyFont="1" applyFill="1" applyBorder="1" applyAlignment="1">
      <alignment horizontal="center" vertical="center" wrapText="1"/>
    </xf>
    <xf numFmtId="3" fontId="15" fillId="0" borderId="1" xfId="0" applyNumberFormat="1" applyFont="1" applyBorder="1" applyAlignment="1">
      <alignment horizontal="center" vertical="center"/>
    </xf>
    <xf numFmtId="3" fontId="4" fillId="0" borderId="1" xfId="1" applyNumberFormat="1" applyFont="1" applyFill="1" applyBorder="1" applyAlignment="1">
      <alignment horizontal="center" vertical="center" wrapText="1"/>
    </xf>
    <xf numFmtId="3" fontId="4" fillId="0" borderId="1" xfId="1" applyNumberFormat="1" applyFont="1" applyFill="1" applyBorder="1" applyAlignment="1">
      <alignment horizontal="center" vertical="center"/>
    </xf>
    <xf numFmtId="3" fontId="4" fillId="0" borderId="1" xfId="1" applyNumberFormat="1" applyFont="1" applyBorder="1" applyAlignment="1">
      <alignment horizontal="center" vertical="center"/>
    </xf>
    <xf numFmtId="3" fontId="4" fillId="0" borderId="1" xfId="1" applyNumberFormat="1" applyFont="1" applyBorder="1" applyAlignment="1">
      <alignment horizontal="center" vertical="center" wrapText="1"/>
    </xf>
    <xf numFmtId="3" fontId="4" fillId="2" borderId="1" xfId="1" applyNumberFormat="1" applyFont="1" applyFill="1" applyBorder="1" applyAlignment="1">
      <alignment horizontal="center" vertical="center" wrapText="1"/>
    </xf>
    <xf numFmtId="3" fontId="4" fillId="2" borderId="1" xfId="1" applyNumberFormat="1" applyFont="1" applyFill="1" applyBorder="1" applyAlignment="1">
      <alignment horizontal="center" vertical="center"/>
    </xf>
    <xf numFmtId="3" fontId="15" fillId="2" borderId="1" xfId="1" applyNumberFormat="1" applyFont="1" applyFill="1" applyBorder="1" applyAlignment="1">
      <alignment horizontal="center" vertical="center"/>
    </xf>
    <xf numFmtId="3" fontId="15" fillId="2" borderId="1" xfId="1" applyNumberFormat="1" applyFont="1" applyFill="1" applyBorder="1" applyAlignment="1">
      <alignment horizontal="center" vertical="center" wrapText="1"/>
    </xf>
    <xf numFmtId="0" fontId="9" fillId="0" borderId="13" xfId="1" applyFont="1" applyFill="1" applyBorder="1" applyAlignment="1">
      <alignment horizontal="center" vertical="center" wrapText="1"/>
    </xf>
    <xf numFmtId="49" fontId="9" fillId="0" borderId="1" xfId="1" applyNumberFormat="1" applyFont="1" applyFill="1" applyBorder="1" applyAlignment="1">
      <alignment horizontal="center" vertical="center" wrapText="1"/>
    </xf>
    <xf numFmtId="164" fontId="4" fillId="0" borderId="1" xfId="1" applyNumberFormat="1" applyFont="1" applyFill="1" applyBorder="1" applyAlignment="1">
      <alignment horizontal="center" vertical="center" wrapText="1"/>
    </xf>
    <xf numFmtId="0" fontId="9" fillId="0" borderId="14" xfId="1" applyFont="1" applyFill="1" applyBorder="1" applyAlignment="1">
      <alignment horizontal="center" vertical="center" wrapText="1"/>
    </xf>
    <xf numFmtId="164" fontId="20" fillId="0" borderId="1" xfId="0" applyNumberFormat="1" applyFont="1" applyBorder="1" applyAlignment="1">
      <alignment horizontal="center" vertical="center"/>
    </xf>
    <xf numFmtId="0" fontId="14" fillId="0" borderId="2" xfId="1" applyFont="1" applyFill="1" applyBorder="1" applyAlignment="1">
      <alignment horizontal="center" vertical="center" wrapText="1"/>
    </xf>
    <xf numFmtId="0" fontId="14" fillId="0" borderId="14" xfId="1" applyFont="1" applyFill="1" applyBorder="1" applyAlignment="1">
      <alignment horizontal="center" vertical="center" wrapText="1"/>
    </xf>
    <xf numFmtId="0" fontId="14" fillId="2" borderId="3" xfId="1" applyFont="1" applyFill="1" applyBorder="1" applyAlignment="1">
      <alignment horizontal="left" vertical="center" wrapText="1"/>
    </xf>
    <xf numFmtId="0" fontId="14" fillId="2" borderId="7" xfId="1" applyFont="1" applyFill="1" applyBorder="1" applyAlignment="1">
      <alignment horizontal="left" vertical="center" wrapText="1"/>
    </xf>
    <xf numFmtId="0" fontId="14" fillId="2" borderId="4" xfId="1" applyFont="1" applyFill="1" applyBorder="1" applyAlignment="1">
      <alignment horizontal="left" vertical="center" wrapText="1"/>
    </xf>
    <xf numFmtId="0" fontId="14" fillId="0" borderId="1" xfId="1" applyFont="1" applyBorder="1" applyAlignment="1">
      <alignment horizontal="center" vertical="center" wrapText="1"/>
    </xf>
    <xf numFmtId="0" fontId="6" fillId="0" borderId="3" xfId="1" applyFont="1" applyFill="1" applyBorder="1" applyAlignment="1">
      <alignment horizontal="center" vertical="center" wrapText="1"/>
    </xf>
    <xf numFmtId="0" fontId="6" fillId="0" borderId="7" xfId="1" applyFont="1" applyFill="1" applyBorder="1" applyAlignment="1">
      <alignment horizontal="center" vertical="center" wrapText="1"/>
    </xf>
    <xf numFmtId="0" fontId="16" fillId="0" borderId="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1" fillId="2" borderId="10" xfId="1" applyFill="1" applyBorder="1" applyAlignment="1">
      <alignment horizontal="center" vertical="center" wrapText="1"/>
    </xf>
    <xf numFmtId="0" fontId="1" fillId="2" borderId="13" xfId="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8"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14" xfId="1" applyFont="1" applyFill="1" applyBorder="1" applyAlignment="1">
      <alignment horizontal="center" vertical="center" wrapText="1"/>
    </xf>
    <xf numFmtId="0" fontId="6" fillId="2" borderId="8"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10" fillId="0" borderId="0" xfId="5" applyFont="1" applyFill="1" applyBorder="1" applyAlignment="1">
      <alignment horizontal="left" vertical="top" wrapText="1"/>
    </xf>
    <xf numFmtId="0" fontId="15" fillId="0" borderId="0" xfId="0" applyFont="1" applyAlignment="1">
      <alignment horizontal="left"/>
    </xf>
    <xf numFmtId="0" fontId="14" fillId="0" borderId="1" xfId="1" applyFont="1" applyFill="1" applyBorder="1" applyAlignment="1">
      <alignment horizontal="left" vertical="center" wrapText="1"/>
    </xf>
    <xf numFmtId="0" fontId="4" fillId="0" borderId="0" xfId="5" applyFont="1" applyFill="1" applyAlignment="1">
      <alignment horizontal="left" vertical="top" wrapText="1"/>
    </xf>
    <xf numFmtId="0" fontId="10" fillId="0" borderId="0" xfId="5" applyFont="1" applyBorder="1" applyAlignment="1">
      <alignment horizontal="left" vertical="top" wrapText="1"/>
    </xf>
    <xf numFmtId="0" fontId="4" fillId="0" borderId="0" xfId="5" applyFont="1" applyFill="1" applyBorder="1" applyAlignment="1">
      <alignment horizontal="left" vertical="top" wrapText="1"/>
    </xf>
    <xf numFmtId="0" fontId="0" fillId="0" borderId="0" xfId="0" applyAlignment="1">
      <alignment horizontal="center"/>
    </xf>
    <xf numFmtId="0" fontId="6" fillId="0" borderId="1" xfId="1" applyFont="1" applyFill="1" applyBorder="1" applyAlignment="1">
      <alignment horizontal="center" vertical="center" wrapText="1"/>
    </xf>
    <xf numFmtId="0" fontId="5" fillId="0" borderId="0" xfId="1" applyFont="1" applyAlignment="1">
      <alignment horizontal="center" vertical="center" wrapText="1"/>
    </xf>
    <xf numFmtId="0" fontId="1" fillId="2" borderId="14" xfId="1" applyFill="1" applyBorder="1" applyAlignment="1">
      <alignment horizontal="center" vertical="center" wrapText="1"/>
    </xf>
    <xf numFmtId="0" fontId="1" fillId="2" borderId="8" xfId="1" applyFill="1" applyBorder="1" applyAlignment="1">
      <alignment horizontal="center" vertical="center" wrapText="1"/>
    </xf>
    <xf numFmtId="0" fontId="6" fillId="0" borderId="2" xfId="1" applyFont="1" applyFill="1" applyBorder="1" applyAlignment="1">
      <alignment horizontal="center" vertical="center" wrapText="1"/>
    </xf>
    <xf numFmtId="0" fontId="6"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6"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9"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13" xfId="1" applyFont="1" applyFill="1" applyBorder="1" applyAlignment="1">
      <alignment horizontal="center" vertical="center" wrapText="1"/>
    </xf>
  </cellXfs>
  <cellStyles count="6">
    <cellStyle name="Comma 2" xfId="2"/>
    <cellStyle name="Hyperlink_Strukturf. pieprasijuma 5.dala (CFLA variants)" xfId="3"/>
    <cellStyle name="Normal" xfId="0" builtinId="0"/>
    <cellStyle name="Normal 2" xfId="4"/>
    <cellStyle name="Normal 3" xfId="1"/>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1"/>
  <sheetViews>
    <sheetView tabSelected="1" workbookViewId="0">
      <selection activeCell="R13" sqref="R13"/>
    </sheetView>
  </sheetViews>
  <sheetFormatPr defaultRowHeight="15.75" x14ac:dyDescent="0.25"/>
  <cols>
    <col min="2" max="2" width="5.875" customWidth="1"/>
    <col min="3" max="3" width="23.125" customWidth="1"/>
    <col min="4" max="4" width="6.625" customWidth="1"/>
    <col min="5" max="5" width="6.5" customWidth="1"/>
    <col min="6" max="6" width="6.25" customWidth="1"/>
    <col min="7" max="7" width="6.375" customWidth="1"/>
    <col min="8" max="8" width="5.5" customWidth="1"/>
    <col min="11" max="11" width="6" customWidth="1"/>
    <col min="12" max="12" width="7" customWidth="1"/>
    <col min="13" max="14" width="6" customWidth="1"/>
    <col min="15" max="15" width="5.75" customWidth="1"/>
    <col min="16" max="17" width="10" customWidth="1"/>
    <col min="19" max="19" width="9.625" customWidth="1"/>
  </cols>
  <sheetData>
    <row r="1" spans="1:19" x14ac:dyDescent="0.25">
      <c r="O1" s="56" t="s">
        <v>70</v>
      </c>
      <c r="P1" s="56"/>
      <c r="Q1" s="56"/>
      <c r="R1" s="56"/>
      <c r="S1" s="56"/>
    </row>
    <row r="2" spans="1:19" x14ac:dyDescent="0.25">
      <c r="A2" s="58" t="s">
        <v>69</v>
      </c>
      <c r="B2" s="58"/>
      <c r="C2" s="58"/>
      <c r="D2" s="58"/>
      <c r="E2" s="58"/>
      <c r="F2" s="58"/>
      <c r="G2" s="58"/>
      <c r="H2" s="58"/>
      <c r="I2" s="58"/>
      <c r="J2" s="58"/>
      <c r="K2" s="58"/>
      <c r="L2" s="58"/>
      <c r="M2" s="58"/>
      <c r="N2" s="58"/>
      <c r="O2" s="58"/>
      <c r="P2" s="58"/>
      <c r="Q2" s="58"/>
      <c r="R2" s="58"/>
    </row>
    <row r="3" spans="1:19" x14ac:dyDescent="0.25">
      <c r="A3" s="58"/>
      <c r="B3" s="58"/>
      <c r="C3" s="58"/>
      <c r="D3" s="58"/>
      <c r="E3" s="58"/>
      <c r="F3" s="58"/>
      <c r="G3" s="58"/>
      <c r="H3" s="58"/>
      <c r="I3" s="58"/>
      <c r="J3" s="58"/>
      <c r="K3" s="58"/>
      <c r="L3" s="58"/>
      <c r="M3" s="58"/>
      <c r="N3" s="58"/>
      <c r="O3" s="58"/>
      <c r="P3" s="58"/>
      <c r="Q3" s="58"/>
      <c r="R3" s="58"/>
    </row>
    <row r="4" spans="1:19" x14ac:dyDescent="0.25">
      <c r="A4" s="1"/>
      <c r="B4" s="1"/>
      <c r="C4" s="1"/>
      <c r="D4" s="1"/>
      <c r="E4" s="1"/>
      <c r="F4" s="1"/>
      <c r="G4" s="1"/>
      <c r="H4" s="1"/>
      <c r="I4" s="1"/>
      <c r="J4" s="1"/>
      <c r="K4" s="1"/>
      <c r="L4" s="1"/>
      <c r="M4" s="1"/>
      <c r="N4" s="1"/>
      <c r="O4" s="1"/>
      <c r="P4" s="1"/>
      <c r="Q4" s="1"/>
      <c r="R4" s="1"/>
    </row>
    <row r="5" spans="1:19" ht="15.75" customHeight="1" x14ac:dyDescent="0.25">
      <c r="A5" s="63" t="s">
        <v>0</v>
      </c>
      <c r="B5" s="64"/>
      <c r="C5" s="65"/>
      <c r="D5" s="57" t="s">
        <v>71</v>
      </c>
      <c r="E5" s="57"/>
      <c r="F5" s="57"/>
      <c r="G5" s="57"/>
      <c r="H5" s="57"/>
      <c r="I5" s="57"/>
      <c r="J5" s="57"/>
      <c r="K5" s="57"/>
      <c r="L5" s="57"/>
      <c r="M5" s="57"/>
      <c r="N5" s="57"/>
      <c r="O5" s="57"/>
      <c r="P5" s="57"/>
      <c r="Q5" s="57"/>
      <c r="R5" s="57"/>
      <c r="S5" s="57"/>
    </row>
    <row r="6" spans="1:19" ht="15.75" customHeight="1" x14ac:dyDescent="0.25">
      <c r="A6" s="66"/>
      <c r="B6" s="67"/>
      <c r="C6" s="68"/>
      <c r="D6" s="57" t="s">
        <v>1</v>
      </c>
      <c r="E6" s="57"/>
      <c r="F6" s="57"/>
      <c r="G6" s="57"/>
      <c r="H6" s="57"/>
      <c r="I6" s="57"/>
      <c r="J6" s="57"/>
      <c r="K6" s="57"/>
      <c r="L6" s="57"/>
      <c r="M6" s="57"/>
      <c r="N6" s="57"/>
      <c r="O6" s="57"/>
      <c r="P6" s="57"/>
      <c r="Q6" s="57"/>
      <c r="R6" s="57"/>
      <c r="S6" s="57"/>
    </row>
    <row r="7" spans="1:19" ht="32.25" customHeight="1" x14ac:dyDescent="0.25">
      <c r="A7" s="45" t="s">
        <v>0</v>
      </c>
      <c r="B7" s="45" t="s">
        <v>2</v>
      </c>
      <c r="C7" s="40" t="s">
        <v>3</v>
      </c>
      <c r="D7" s="36" t="s">
        <v>4</v>
      </c>
      <c r="E7" s="37"/>
      <c r="F7" s="37"/>
      <c r="G7" s="37"/>
      <c r="H7" s="37"/>
      <c r="I7" s="43" t="s">
        <v>5</v>
      </c>
      <c r="J7" s="43" t="s">
        <v>74</v>
      </c>
      <c r="K7" s="36" t="s">
        <v>6</v>
      </c>
      <c r="L7" s="37"/>
      <c r="M7" s="37"/>
      <c r="N7" s="37"/>
      <c r="O7" s="37"/>
      <c r="P7" s="38" t="s">
        <v>7</v>
      </c>
      <c r="Q7" s="43" t="s">
        <v>75</v>
      </c>
      <c r="R7" s="61" t="s">
        <v>8</v>
      </c>
      <c r="S7" s="38" t="s">
        <v>78</v>
      </c>
    </row>
    <row r="8" spans="1:19" ht="48.75" customHeight="1" x14ac:dyDescent="0.25">
      <c r="A8" s="46"/>
      <c r="B8" s="59"/>
      <c r="C8" s="41"/>
      <c r="D8" s="7" t="s">
        <v>9</v>
      </c>
      <c r="E8" s="7" t="s">
        <v>48</v>
      </c>
      <c r="F8" s="7" t="s">
        <v>10</v>
      </c>
      <c r="G8" s="7" t="s">
        <v>11</v>
      </c>
      <c r="H8" s="7" t="s">
        <v>12</v>
      </c>
      <c r="I8" s="44"/>
      <c r="J8" s="44"/>
      <c r="K8" s="7" t="s">
        <v>9</v>
      </c>
      <c r="L8" s="7" t="s">
        <v>48</v>
      </c>
      <c r="M8" s="7" t="s">
        <v>10</v>
      </c>
      <c r="N8" s="7" t="s">
        <v>11</v>
      </c>
      <c r="O8" s="7" t="s">
        <v>12</v>
      </c>
      <c r="P8" s="39"/>
      <c r="Q8" s="44"/>
      <c r="R8" s="62"/>
      <c r="S8" s="39"/>
    </row>
    <row r="9" spans="1:19" ht="28.5" customHeight="1" x14ac:dyDescent="0.25">
      <c r="A9" s="47"/>
      <c r="B9" s="60"/>
      <c r="C9" s="42"/>
      <c r="D9" s="8">
        <v>1</v>
      </c>
      <c r="E9" s="8">
        <v>2</v>
      </c>
      <c r="F9" s="8">
        <v>3</v>
      </c>
      <c r="G9" s="8">
        <v>4</v>
      </c>
      <c r="H9" s="8">
        <v>5</v>
      </c>
      <c r="I9" s="9">
        <v>6</v>
      </c>
      <c r="J9" s="25" t="s">
        <v>73</v>
      </c>
      <c r="K9" s="8">
        <v>7</v>
      </c>
      <c r="L9" s="8">
        <v>8</v>
      </c>
      <c r="M9" s="8">
        <v>9</v>
      </c>
      <c r="N9" s="8">
        <v>10</v>
      </c>
      <c r="O9" s="2">
        <v>11</v>
      </c>
      <c r="P9" s="2">
        <v>12</v>
      </c>
      <c r="Q9" s="26" t="s">
        <v>76</v>
      </c>
      <c r="R9" s="2">
        <v>13</v>
      </c>
      <c r="S9" s="28">
        <v>14</v>
      </c>
    </row>
    <row r="10" spans="1:19" x14ac:dyDescent="0.25">
      <c r="A10" s="32" t="s">
        <v>13</v>
      </c>
      <c r="B10" s="33"/>
      <c r="C10" s="34"/>
      <c r="D10" s="14" t="s">
        <v>72</v>
      </c>
      <c r="E10" s="15">
        <f>1156+845</f>
        <v>2001</v>
      </c>
      <c r="F10" s="15">
        <f>71+231</f>
        <v>302</v>
      </c>
      <c r="G10" s="16" t="s">
        <v>72</v>
      </c>
      <c r="H10" s="14" t="s">
        <v>72</v>
      </c>
      <c r="I10" s="13">
        <f>E10+F10</f>
        <v>2303</v>
      </c>
      <c r="J10" s="27">
        <f>I10/R10</f>
        <v>0.37896988645713348</v>
      </c>
      <c r="K10" s="17" t="s">
        <v>72</v>
      </c>
      <c r="L10" s="13">
        <f>2142+1134</f>
        <v>3276</v>
      </c>
      <c r="M10" s="13">
        <f>118+380</f>
        <v>498</v>
      </c>
      <c r="N10" s="17" t="s">
        <v>72</v>
      </c>
      <c r="O10" s="17" t="s">
        <v>72</v>
      </c>
      <c r="P10" s="13">
        <f>L10+M10</f>
        <v>3774</v>
      </c>
      <c r="Q10" s="27">
        <f>P10/R10</f>
        <v>0.62103011354286652</v>
      </c>
      <c r="R10" s="13">
        <f>I10+P10</f>
        <v>6077</v>
      </c>
      <c r="S10" s="29">
        <f>R10/$R$10</f>
        <v>1</v>
      </c>
    </row>
    <row r="11" spans="1:19" ht="32.25" customHeight="1" x14ac:dyDescent="0.25">
      <c r="A11" s="35" t="s">
        <v>14</v>
      </c>
      <c r="B11" s="11" t="s">
        <v>15</v>
      </c>
      <c r="C11" s="10" t="s">
        <v>16</v>
      </c>
      <c r="D11" s="18" t="s">
        <v>72</v>
      </c>
      <c r="E11" s="18" t="s">
        <v>72</v>
      </c>
      <c r="F11" s="18" t="s">
        <v>72</v>
      </c>
      <c r="G11" s="16" t="s">
        <v>72</v>
      </c>
      <c r="H11" s="14" t="s">
        <v>72</v>
      </c>
      <c r="I11" s="13" t="s">
        <v>72</v>
      </c>
      <c r="J11" s="27" t="s">
        <v>72</v>
      </c>
      <c r="K11" s="17" t="s">
        <v>72</v>
      </c>
      <c r="L11" s="19" t="s">
        <v>72</v>
      </c>
      <c r="M11" s="19" t="s">
        <v>72</v>
      </c>
      <c r="N11" s="17" t="s">
        <v>72</v>
      </c>
      <c r="O11" s="17" t="s">
        <v>72</v>
      </c>
      <c r="P11" s="13" t="s">
        <v>72</v>
      </c>
      <c r="Q11" s="27" t="s">
        <v>72</v>
      </c>
      <c r="R11" s="13" t="s">
        <v>72</v>
      </c>
      <c r="S11" s="29" t="s">
        <v>72</v>
      </c>
    </row>
    <row r="12" spans="1:19" ht="31.5" customHeight="1" x14ac:dyDescent="0.25">
      <c r="A12" s="35"/>
      <c r="B12" s="12" t="s">
        <v>17</v>
      </c>
      <c r="C12" s="4" t="s">
        <v>18</v>
      </c>
      <c r="D12" s="19" t="s">
        <v>72</v>
      </c>
      <c r="E12" s="19">
        <v>1267</v>
      </c>
      <c r="F12" s="19">
        <v>150</v>
      </c>
      <c r="G12" s="16" t="s">
        <v>72</v>
      </c>
      <c r="H12" s="14" t="s">
        <v>72</v>
      </c>
      <c r="I12" s="13">
        <f>E12+F12</f>
        <v>1417</v>
      </c>
      <c r="J12" s="27">
        <f t="shared" ref="J12:J31" si="0">I12/R12</f>
        <v>0.35719687421225105</v>
      </c>
      <c r="K12" s="17" t="s">
        <v>72</v>
      </c>
      <c r="L12" s="19">
        <v>2316</v>
      </c>
      <c r="M12" s="19">
        <v>234</v>
      </c>
      <c r="N12" s="17" t="s">
        <v>72</v>
      </c>
      <c r="O12" s="17" t="s">
        <v>72</v>
      </c>
      <c r="P12" s="13">
        <f t="shared" ref="P12:P32" si="1">L12+M12</f>
        <v>2550</v>
      </c>
      <c r="Q12" s="27">
        <f t="shared" ref="Q11:Q32" si="2">P12/R12</f>
        <v>0.6428031257877489</v>
      </c>
      <c r="R12" s="13">
        <f t="shared" ref="R12:R32" si="3">I12+P12</f>
        <v>3967</v>
      </c>
      <c r="S12" s="29">
        <f>R12/$R$10</f>
        <v>0.65278920519993422</v>
      </c>
    </row>
    <row r="13" spans="1:19" ht="19.5" customHeight="1" x14ac:dyDescent="0.25">
      <c r="A13" s="35"/>
      <c r="B13" s="12" t="s">
        <v>19</v>
      </c>
      <c r="C13" s="4" t="s">
        <v>67</v>
      </c>
      <c r="D13" s="19" t="s">
        <v>72</v>
      </c>
      <c r="E13" s="19">
        <f>222+1</f>
        <v>223</v>
      </c>
      <c r="F13" s="19">
        <f>26+1</f>
        <v>27</v>
      </c>
      <c r="G13" s="16" t="s">
        <v>72</v>
      </c>
      <c r="H13" s="14" t="s">
        <v>72</v>
      </c>
      <c r="I13" s="13">
        <f>E13+F13</f>
        <v>250</v>
      </c>
      <c r="J13" s="27">
        <f t="shared" si="0"/>
        <v>0.30750307503075031</v>
      </c>
      <c r="K13" s="17" t="s">
        <v>72</v>
      </c>
      <c r="L13" s="19">
        <v>518</v>
      </c>
      <c r="M13" s="19">
        <v>45</v>
      </c>
      <c r="N13" s="17" t="s">
        <v>72</v>
      </c>
      <c r="O13" s="17" t="s">
        <v>72</v>
      </c>
      <c r="P13" s="13">
        <f t="shared" si="1"/>
        <v>563</v>
      </c>
      <c r="Q13" s="27">
        <f t="shared" si="2"/>
        <v>0.69249692496924964</v>
      </c>
      <c r="R13" s="13">
        <f t="shared" si="3"/>
        <v>813</v>
      </c>
      <c r="S13" s="29">
        <f t="shared" ref="S11:S32" si="4">R13/$R$10</f>
        <v>0.13378311666940926</v>
      </c>
    </row>
    <row r="14" spans="1:19" ht="18.75" customHeight="1" x14ac:dyDescent="0.25">
      <c r="A14" s="35"/>
      <c r="B14" s="12" t="s">
        <v>20</v>
      </c>
      <c r="C14" s="5" t="s">
        <v>66</v>
      </c>
      <c r="D14" s="19" t="s">
        <v>72</v>
      </c>
      <c r="E14" s="19">
        <v>734</v>
      </c>
      <c r="F14" s="19">
        <v>152</v>
      </c>
      <c r="G14" s="16" t="s">
        <v>72</v>
      </c>
      <c r="H14" s="14" t="s">
        <v>72</v>
      </c>
      <c r="I14" s="13">
        <f t="shared" ref="I14" si="5">E14+F14</f>
        <v>886</v>
      </c>
      <c r="J14" s="27">
        <f t="shared" si="0"/>
        <v>0.41990521327014219</v>
      </c>
      <c r="K14" s="17" t="s">
        <v>72</v>
      </c>
      <c r="L14" s="19">
        <v>960</v>
      </c>
      <c r="M14" s="19">
        <v>264</v>
      </c>
      <c r="N14" s="17" t="s">
        <v>72</v>
      </c>
      <c r="O14" s="17" t="s">
        <v>72</v>
      </c>
      <c r="P14" s="13">
        <f t="shared" si="1"/>
        <v>1224</v>
      </c>
      <c r="Q14" s="27">
        <f t="shared" si="2"/>
        <v>0.58009478672985781</v>
      </c>
      <c r="R14" s="13">
        <f t="shared" si="3"/>
        <v>2110</v>
      </c>
      <c r="S14" s="29">
        <f t="shared" si="4"/>
        <v>0.34721079480006584</v>
      </c>
    </row>
    <row r="15" spans="1:19" ht="28.5" customHeight="1" x14ac:dyDescent="0.25">
      <c r="A15" s="35"/>
      <c r="B15" s="12" t="s">
        <v>21</v>
      </c>
      <c r="C15" s="4" t="s">
        <v>22</v>
      </c>
      <c r="D15" s="19" t="s">
        <v>72</v>
      </c>
      <c r="E15" s="19" t="s">
        <v>72</v>
      </c>
      <c r="F15" s="19" t="s">
        <v>72</v>
      </c>
      <c r="G15" s="16" t="s">
        <v>72</v>
      </c>
      <c r="H15" s="14" t="s">
        <v>72</v>
      </c>
      <c r="I15" s="13" t="s">
        <v>72</v>
      </c>
      <c r="J15" s="27" t="s">
        <v>72</v>
      </c>
      <c r="K15" s="17" t="s">
        <v>72</v>
      </c>
      <c r="L15" s="19" t="s">
        <v>72</v>
      </c>
      <c r="M15" s="19" t="s">
        <v>72</v>
      </c>
      <c r="N15" s="17" t="s">
        <v>72</v>
      </c>
      <c r="O15" s="17" t="s">
        <v>72</v>
      </c>
      <c r="P15" s="13" t="s">
        <v>72</v>
      </c>
      <c r="Q15" s="27" t="s">
        <v>72</v>
      </c>
      <c r="R15" s="13" t="s">
        <v>72</v>
      </c>
      <c r="S15" s="29" t="s">
        <v>72</v>
      </c>
    </row>
    <row r="16" spans="1:19" ht="53.25" customHeight="1" x14ac:dyDescent="0.25">
      <c r="A16" s="30" t="s">
        <v>23</v>
      </c>
      <c r="B16" s="3" t="s">
        <v>24</v>
      </c>
      <c r="C16" s="4" t="s">
        <v>65</v>
      </c>
      <c r="D16" s="20" t="s">
        <v>72</v>
      </c>
      <c r="E16" s="20">
        <f>259+215</f>
        <v>474</v>
      </c>
      <c r="F16" s="20">
        <f>12+45</f>
        <v>57</v>
      </c>
      <c r="G16" s="16" t="s">
        <v>72</v>
      </c>
      <c r="H16" s="14" t="s">
        <v>72</v>
      </c>
      <c r="I16" s="13">
        <f t="shared" ref="I16:I32" si="6">E16+F16</f>
        <v>531</v>
      </c>
      <c r="J16" s="27">
        <f t="shared" si="0"/>
        <v>0.40627390971690897</v>
      </c>
      <c r="K16" s="17" t="s">
        <v>72</v>
      </c>
      <c r="L16" s="19">
        <f>426+256</f>
        <v>682</v>
      </c>
      <c r="M16" s="19">
        <f>21+73</f>
        <v>94</v>
      </c>
      <c r="N16" s="17" t="s">
        <v>72</v>
      </c>
      <c r="O16" s="17" t="s">
        <v>72</v>
      </c>
      <c r="P16" s="13">
        <f t="shared" si="1"/>
        <v>776</v>
      </c>
      <c r="Q16" s="27">
        <f t="shared" si="2"/>
        <v>0.59372609028309109</v>
      </c>
      <c r="R16" s="13">
        <f t="shared" si="3"/>
        <v>1307</v>
      </c>
      <c r="S16" s="29">
        <f t="shared" si="4"/>
        <v>0.21507322692117822</v>
      </c>
    </row>
    <row r="17" spans="1:19" x14ac:dyDescent="0.25">
      <c r="A17" s="31"/>
      <c r="B17" s="3" t="s">
        <v>25</v>
      </c>
      <c r="C17" s="5" t="s">
        <v>26</v>
      </c>
      <c r="D17" s="20" t="s">
        <v>72</v>
      </c>
      <c r="E17" s="20">
        <f>7+2</f>
        <v>9</v>
      </c>
      <c r="F17" s="20">
        <v>0</v>
      </c>
      <c r="G17" s="16" t="s">
        <v>72</v>
      </c>
      <c r="H17" s="14" t="s">
        <v>72</v>
      </c>
      <c r="I17" s="13">
        <f t="shared" si="6"/>
        <v>9</v>
      </c>
      <c r="J17" s="27">
        <f t="shared" si="0"/>
        <v>0.6428571428571429</v>
      </c>
      <c r="K17" s="17" t="s">
        <v>72</v>
      </c>
      <c r="L17" s="19">
        <v>5</v>
      </c>
      <c r="M17" s="19">
        <v>0</v>
      </c>
      <c r="N17" s="17" t="s">
        <v>72</v>
      </c>
      <c r="O17" s="17" t="s">
        <v>72</v>
      </c>
      <c r="P17" s="13">
        <f t="shared" si="1"/>
        <v>5</v>
      </c>
      <c r="Q17" s="27">
        <f t="shared" si="2"/>
        <v>0.35714285714285715</v>
      </c>
      <c r="R17" s="13">
        <f t="shared" si="3"/>
        <v>14</v>
      </c>
      <c r="S17" s="29">
        <f t="shared" si="4"/>
        <v>2.3037683067302947E-3</v>
      </c>
    </row>
    <row r="18" spans="1:19" ht="21" customHeight="1" x14ac:dyDescent="0.25">
      <c r="A18" s="31"/>
      <c r="B18" s="3" t="s">
        <v>27</v>
      </c>
      <c r="C18" s="4" t="s">
        <v>50</v>
      </c>
      <c r="D18" s="19" t="s">
        <v>72</v>
      </c>
      <c r="E18" s="19">
        <f>82+13</f>
        <v>95</v>
      </c>
      <c r="F18" s="19">
        <f>19+5</f>
        <v>24</v>
      </c>
      <c r="G18" s="16" t="s">
        <v>72</v>
      </c>
      <c r="H18" s="14" t="s">
        <v>72</v>
      </c>
      <c r="I18" s="13">
        <f t="shared" si="6"/>
        <v>119</v>
      </c>
      <c r="J18" s="27">
        <f t="shared" si="0"/>
        <v>0.56398104265402849</v>
      </c>
      <c r="K18" s="17" t="s">
        <v>72</v>
      </c>
      <c r="L18" s="19">
        <f>63+6</f>
        <v>69</v>
      </c>
      <c r="M18" s="19">
        <f>21+2</f>
        <v>23</v>
      </c>
      <c r="N18" s="17" t="s">
        <v>72</v>
      </c>
      <c r="O18" s="17" t="s">
        <v>72</v>
      </c>
      <c r="P18" s="13">
        <f t="shared" si="1"/>
        <v>92</v>
      </c>
      <c r="Q18" s="27">
        <f t="shared" si="2"/>
        <v>0.43601895734597157</v>
      </c>
      <c r="R18" s="13">
        <f t="shared" si="3"/>
        <v>211</v>
      </c>
      <c r="S18" s="29">
        <f t="shared" si="4"/>
        <v>3.4721079480006585E-2</v>
      </c>
    </row>
    <row r="19" spans="1:19" ht="19.5" customHeight="1" x14ac:dyDescent="0.25">
      <c r="A19" s="31"/>
      <c r="B19" s="3" t="s">
        <v>28</v>
      </c>
      <c r="C19" s="4" t="s">
        <v>64</v>
      </c>
      <c r="D19" s="19" t="s">
        <v>72</v>
      </c>
      <c r="E19" s="19">
        <v>1</v>
      </c>
      <c r="F19" s="19">
        <v>3</v>
      </c>
      <c r="G19" s="16" t="s">
        <v>72</v>
      </c>
      <c r="H19" s="14" t="s">
        <v>72</v>
      </c>
      <c r="I19" s="13">
        <f t="shared" si="6"/>
        <v>4</v>
      </c>
      <c r="J19" s="27">
        <f t="shared" si="0"/>
        <v>0.44444444444444442</v>
      </c>
      <c r="K19" s="17" t="s">
        <v>72</v>
      </c>
      <c r="L19" s="19">
        <f>2+1</f>
        <v>3</v>
      </c>
      <c r="M19" s="19">
        <v>2</v>
      </c>
      <c r="N19" s="17" t="s">
        <v>72</v>
      </c>
      <c r="O19" s="17" t="s">
        <v>72</v>
      </c>
      <c r="P19" s="13">
        <f t="shared" si="1"/>
        <v>5</v>
      </c>
      <c r="Q19" s="27">
        <f t="shared" si="2"/>
        <v>0.55555555555555558</v>
      </c>
      <c r="R19" s="13">
        <f t="shared" si="3"/>
        <v>9</v>
      </c>
      <c r="S19" s="29">
        <f t="shared" si="4"/>
        <v>1.4809939114694751E-3</v>
      </c>
    </row>
    <row r="20" spans="1:19" ht="18.75" customHeight="1" x14ac:dyDescent="0.25">
      <c r="A20" s="31"/>
      <c r="B20" s="3" t="s">
        <v>29</v>
      </c>
      <c r="C20" s="4" t="s">
        <v>63</v>
      </c>
      <c r="D20" s="19" t="s">
        <v>72</v>
      </c>
      <c r="E20" s="19">
        <v>1</v>
      </c>
      <c r="F20" s="19">
        <v>0</v>
      </c>
      <c r="G20" s="16" t="s">
        <v>72</v>
      </c>
      <c r="H20" s="14" t="s">
        <v>72</v>
      </c>
      <c r="I20" s="13">
        <f t="shared" si="6"/>
        <v>1</v>
      </c>
      <c r="J20" s="27">
        <f t="shared" si="0"/>
        <v>0.14285714285714285</v>
      </c>
      <c r="K20" s="17" t="s">
        <v>72</v>
      </c>
      <c r="L20" s="19">
        <v>4</v>
      </c>
      <c r="M20" s="19">
        <v>2</v>
      </c>
      <c r="N20" s="17" t="s">
        <v>72</v>
      </c>
      <c r="O20" s="17" t="s">
        <v>72</v>
      </c>
      <c r="P20" s="13">
        <f t="shared" si="1"/>
        <v>6</v>
      </c>
      <c r="Q20" s="27">
        <f t="shared" si="2"/>
        <v>0.8571428571428571</v>
      </c>
      <c r="R20" s="13">
        <f t="shared" si="3"/>
        <v>7</v>
      </c>
      <c r="S20" s="29">
        <f t="shared" si="4"/>
        <v>1.1518841533651473E-3</v>
      </c>
    </row>
    <row r="21" spans="1:19" ht="17.25" customHeight="1" x14ac:dyDescent="0.25">
      <c r="A21" s="31"/>
      <c r="B21" s="3" t="s">
        <v>30</v>
      </c>
      <c r="C21" s="4" t="s">
        <v>62</v>
      </c>
      <c r="D21" s="19" t="s">
        <v>72</v>
      </c>
      <c r="E21" s="19">
        <f>8+4</f>
        <v>12</v>
      </c>
      <c r="F21" s="19">
        <f>3+2</f>
        <v>5</v>
      </c>
      <c r="G21" s="16" t="s">
        <v>72</v>
      </c>
      <c r="H21" s="14" t="s">
        <v>72</v>
      </c>
      <c r="I21" s="13">
        <f t="shared" si="6"/>
        <v>17</v>
      </c>
      <c r="J21" s="27">
        <f t="shared" si="0"/>
        <v>0.70833333333333337</v>
      </c>
      <c r="K21" s="17" t="s">
        <v>72</v>
      </c>
      <c r="L21" s="19">
        <f>6+1</f>
        <v>7</v>
      </c>
      <c r="M21" s="19">
        <v>0</v>
      </c>
      <c r="N21" s="17" t="s">
        <v>72</v>
      </c>
      <c r="O21" s="17" t="s">
        <v>72</v>
      </c>
      <c r="P21" s="13">
        <f t="shared" si="1"/>
        <v>7</v>
      </c>
      <c r="Q21" s="27">
        <f t="shared" si="2"/>
        <v>0.29166666666666669</v>
      </c>
      <c r="R21" s="13">
        <f t="shared" si="3"/>
        <v>24</v>
      </c>
      <c r="S21" s="29">
        <f t="shared" si="4"/>
        <v>3.9493170972519339E-3</v>
      </c>
    </row>
    <row r="22" spans="1:19" ht="19.5" customHeight="1" x14ac:dyDescent="0.25">
      <c r="A22" s="31"/>
      <c r="B22" s="3" t="s">
        <v>31</v>
      </c>
      <c r="C22" s="4" t="s">
        <v>61</v>
      </c>
      <c r="D22" s="19" t="s">
        <v>72</v>
      </c>
      <c r="E22" s="19">
        <v>7</v>
      </c>
      <c r="F22" s="19">
        <v>2</v>
      </c>
      <c r="G22" s="16" t="s">
        <v>72</v>
      </c>
      <c r="H22" s="14" t="s">
        <v>72</v>
      </c>
      <c r="I22" s="13">
        <f t="shared" si="6"/>
        <v>9</v>
      </c>
      <c r="J22" s="27">
        <f t="shared" si="0"/>
        <v>0.69230769230769229</v>
      </c>
      <c r="K22" s="17" t="s">
        <v>72</v>
      </c>
      <c r="L22" s="19">
        <v>2</v>
      </c>
      <c r="M22" s="19">
        <v>2</v>
      </c>
      <c r="N22" s="17" t="s">
        <v>72</v>
      </c>
      <c r="O22" s="17" t="s">
        <v>72</v>
      </c>
      <c r="P22" s="13">
        <f t="shared" si="1"/>
        <v>4</v>
      </c>
      <c r="Q22" s="27">
        <f t="shared" si="2"/>
        <v>0.30769230769230771</v>
      </c>
      <c r="R22" s="13">
        <f t="shared" si="3"/>
        <v>13</v>
      </c>
      <c r="S22" s="29">
        <f t="shared" si="4"/>
        <v>2.1392134276781308E-3</v>
      </c>
    </row>
    <row r="23" spans="1:19" ht="15.75" customHeight="1" x14ac:dyDescent="0.25">
      <c r="A23" s="31"/>
      <c r="B23" s="3" t="s">
        <v>32</v>
      </c>
      <c r="C23" s="4" t="s">
        <v>60</v>
      </c>
      <c r="D23" s="19" t="s">
        <v>72</v>
      </c>
      <c r="E23" s="19">
        <f>72+2</f>
        <v>74</v>
      </c>
      <c r="F23" s="19">
        <f>13+1</f>
        <v>14</v>
      </c>
      <c r="G23" s="16" t="s">
        <v>72</v>
      </c>
      <c r="H23" s="14" t="s">
        <v>72</v>
      </c>
      <c r="I23" s="13">
        <f t="shared" si="6"/>
        <v>88</v>
      </c>
      <c r="J23" s="27">
        <f t="shared" si="0"/>
        <v>0.55696202531645567</v>
      </c>
      <c r="K23" s="17" t="s">
        <v>72</v>
      </c>
      <c r="L23" s="19">
        <f>51+2</f>
        <v>53</v>
      </c>
      <c r="M23" s="19">
        <v>17</v>
      </c>
      <c r="N23" s="17" t="s">
        <v>72</v>
      </c>
      <c r="O23" s="17" t="s">
        <v>72</v>
      </c>
      <c r="P23" s="13">
        <f t="shared" si="1"/>
        <v>70</v>
      </c>
      <c r="Q23" s="27">
        <f t="shared" si="2"/>
        <v>0.44303797468354428</v>
      </c>
      <c r="R23" s="13">
        <f t="shared" si="3"/>
        <v>158</v>
      </c>
      <c r="S23" s="29">
        <f t="shared" si="4"/>
        <v>2.5999670890241897E-2</v>
      </c>
    </row>
    <row r="24" spans="1:19" ht="32.25" customHeight="1" x14ac:dyDescent="0.25">
      <c r="A24" s="31"/>
      <c r="B24" s="3" t="s">
        <v>33</v>
      </c>
      <c r="C24" s="4" t="s">
        <v>59</v>
      </c>
      <c r="D24" s="19" t="s">
        <v>72</v>
      </c>
      <c r="E24" s="19">
        <v>95</v>
      </c>
      <c r="F24" s="19">
        <v>13</v>
      </c>
      <c r="G24" s="16" t="s">
        <v>72</v>
      </c>
      <c r="H24" s="14" t="s">
        <v>72</v>
      </c>
      <c r="I24" s="13">
        <f t="shared" si="6"/>
        <v>108</v>
      </c>
      <c r="J24" s="27">
        <f t="shared" si="0"/>
        <v>0.37113402061855671</v>
      </c>
      <c r="K24" s="17" t="s">
        <v>72</v>
      </c>
      <c r="L24" s="19">
        <v>154</v>
      </c>
      <c r="M24" s="19">
        <v>29</v>
      </c>
      <c r="N24" s="17" t="s">
        <v>72</v>
      </c>
      <c r="O24" s="17" t="s">
        <v>72</v>
      </c>
      <c r="P24" s="13">
        <f t="shared" si="1"/>
        <v>183</v>
      </c>
      <c r="Q24" s="27">
        <f>P24/R24</f>
        <v>0.62886597938144329</v>
      </c>
      <c r="R24" s="13">
        <f t="shared" si="3"/>
        <v>291</v>
      </c>
      <c r="S24" s="29">
        <f t="shared" si="4"/>
        <v>4.7885469804179695E-2</v>
      </c>
    </row>
    <row r="25" spans="1:19" ht="39" x14ac:dyDescent="0.25">
      <c r="A25" s="49" t="s">
        <v>34</v>
      </c>
      <c r="B25" s="3" t="s">
        <v>35</v>
      </c>
      <c r="C25" s="4" t="s">
        <v>36</v>
      </c>
      <c r="D25" s="20" t="s">
        <v>72</v>
      </c>
      <c r="E25" s="20">
        <f>435+126</f>
        <v>561</v>
      </c>
      <c r="F25" s="20">
        <f>13+26</f>
        <v>39</v>
      </c>
      <c r="G25" s="16" t="s">
        <v>72</v>
      </c>
      <c r="H25" s="14" t="s">
        <v>72</v>
      </c>
      <c r="I25" s="13">
        <f t="shared" si="6"/>
        <v>600</v>
      </c>
      <c r="J25" s="27">
        <f t="shared" si="0"/>
        <v>0.42704626334519574</v>
      </c>
      <c r="K25" s="17" t="s">
        <v>72</v>
      </c>
      <c r="L25" s="19">
        <f>664+90</f>
        <v>754</v>
      </c>
      <c r="M25" s="19">
        <f>21+30</f>
        <v>51</v>
      </c>
      <c r="N25" s="17" t="s">
        <v>72</v>
      </c>
      <c r="O25" s="17" t="s">
        <v>72</v>
      </c>
      <c r="P25" s="13">
        <f t="shared" si="1"/>
        <v>805</v>
      </c>
      <c r="Q25" s="27">
        <f t="shared" si="2"/>
        <v>0.57295373665480431</v>
      </c>
      <c r="R25" s="13">
        <f t="shared" si="3"/>
        <v>1405</v>
      </c>
      <c r="S25" s="29">
        <f t="shared" si="4"/>
        <v>0.23119960506829026</v>
      </c>
    </row>
    <row r="26" spans="1:19" ht="41.25" customHeight="1" x14ac:dyDescent="0.25">
      <c r="A26" s="49"/>
      <c r="B26" s="3" t="s">
        <v>37</v>
      </c>
      <c r="C26" s="6" t="s">
        <v>38</v>
      </c>
      <c r="D26" s="21" t="s">
        <v>72</v>
      </c>
      <c r="E26" s="21">
        <f>670+692</f>
        <v>1362</v>
      </c>
      <c r="F26" s="21">
        <f>35+160</f>
        <v>195</v>
      </c>
      <c r="G26" s="16" t="s">
        <v>72</v>
      </c>
      <c r="H26" s="14" t="s">
        <v>72</v>
      </c>
      <c r="I26" s="13">
        <f t="shared" si="6"/>
        <v>1557</v>
      </c>
      <c r="J26" s="27">
        <f t="shared" si="0"/>
        <v>0.3889582812890332</v>
      </c>
      <c r="K26" s="17" t="s">
        <v>72</v>
      </c>
      <c r="L26" s="19">
        <f>1218+956</f>
        <v>2174</v>
      </c>
      <c r="M26" s="19">
        <f>43+229</f>
        <v>272</v>
      </c>
      <c r="N26" s="17" t="s">
        <v>72</v>
      </c>
      <c r="O26" s="17" t="s">
        <v>72</v>
      </c>
      <c r="P26" s="13">
        <f t="shared" si="1"/>
        <v>2446</v>
      </c>
      <c r="Q26" s="27">
        <f t="shared" si="2"/>
        <v>0.6110417187109668</v>
      </c>
      <c r="R26" s="13">
        <f t="shared" si="3"/>
        <v>4003</v>
      </c>
      <c r="S26" s="29">
        <f t="shared" si="4"/>
        <v>0.6587131808458121</v>
      </c>
    </row>
    <row r="27" spans="1:19" ht="31.5" customHeight="1" x14ac:dyDescent="0.25">
      <c r="A27" s="49"/>
      <c r="B27" s="3" t="s">
        <v>39</v>
      </c>
      <c r="C27" s="6" t="s">
        <v>40</v>
      </c>
      <c r="D27" s="22" t="s">
        <v>72</v>
      </c>
      <c r="E27" s="22">
        <f>51+18</f>
        <v>69</v>
      </c>
      <c r="F27" s="22">
        <f>23+34</f>
        <v>57</v>
      </c>
      <c r="G27" s="16" t="s">
        <v>72</v>
      </c>
      <c r="H27" s="14" t="s">
        <v>72</v>
      </c>
      <c r="I27" s="13">
        <f t="shared" si="6"/>
        <v>126</v>
      </c>
      <c r="J27" s="27">
        <f t="shared" si="0"/>
        <v>0.21575342465753425</v>
      </c>
      <c r="K27" s="17" t="s">
        <v>72</v>
      </c>
      <c r="L27" s="19">
        <f>260+61</f>
        <v>321</v>
      </c>
      <c r="M27" s="19">
        <f>54+83</f>
        <v>137</v>
      </c>
      <c r="N27" s="17" t="s">
        <v>72</v>
      </c>
      <c r="O27" s="17" t="s">
        <v>72</v>
      </c>
      <c r="P27" s="13">
        <f t="shared" si="1"/>
        <v>458</v>
      </c>
      <c r="Q27" s="27">
        <f t="shared" si="2"/>
        <v>0.78424657534246578</v>
      </c>
      <c r="R27" s="13">
        <f t="shared" si="3"/>
        <v>584</v>
      </c>
      <c r="S27" s="29">
        <f t="shared" si="4"/>
        <v>9.6100049366463713E-2</v>
      </c>
    </row>
    <row r="28" spans="1:19" ht="30" customHeight="1" x14ac:dyDescent="0.25">
      <c r="A28" s="30" t="s">
        <v>41</v>
      </c>
      <c r="B28" s="3" t="s">
        <v>42</v>
      </c>
      <c r="C28" s="6" t="s">
        <v>43</v>
      </c>
      <c r="D28" s="23" t="s">
        <v>72</v>
      </c>
      <c r="E28" s="23">
        <f>57+19</f>
        <v>76</v>
      </c>
      <c r="F28" s="23">
        <f>1+2</f>
        <v>3</v>
      </c>
      <c r="G28" s="16" t="s">
        <v>72</v>
      </c>
      <c r="H28" s="14" t="s">
        <v>72</v>
      </c>
      <c r="I28" s="13">
        <f t="shared" si="6"/>
        <v>79</v>
      </c>
      <c r="J28" s="27">
        <f t="shared" si="0"/>
        <v>0.36915887850467288</v>
      </c>
      <c r="K28" s="17" t="s">
        <v>72</v>
      </c>
      <c r="L28" s="19">
        <f>108+16</f>
        <v>124</v>
      </c>
      <c r="M28" s="19">
        <f>5+6</f>
        <v>11</v>
      </c>
      <c r="N28" s="17" t="s">
        <v>72</v>
      </c>
      <c r="O28" s="17" t="s">
        <v>72</v>
      </c>
      <c r="P28" s="13">
        <f t="shared" si="1"/>
        <v>135</v>
      </c>
      <c r="Q28" s="27">
        <f t="shared" si="2"/>
        <v>0.63084112149532712</v>
      </c>
      <c r="R28" s="13">
        <f t="shared" si="3"/>
        <v>214</v>
      </c>
      <c r="S28" s="29">
        <f t="shared" si="4"/>
        <v>3.5214744117163077E-2</v>
      </c>
    </row>
    <row r="29" spans="1:19" ht="42" customHeight="1" x14ac:dyDescent="0.25">
      <c r="A29" s="31"/>
      <c r="B29" s="3" t="s">
        <v>44</v>
      </c>
      <c r="C29" s="6" t="s">
        <v>45</v>
      </c>
      <c r="D29" s="24" t="s">
        <v>72</v>
      </c>
      <c r="E29" s="24">
        <f>30+3</f>
        <v>33</v>
      </c>
      <c r="F29" s="24">
        <f>1+0</f>
        <v>1</v>
      </c>
      <c r="G29" s="16" t="s">
        <v>72</v>
      </c>
      <c r="H29" s="14" t="s">
        <v>72</v>
      </c>
      <c r="I29" s="13">
        <f t="shared" si="6"/>
        <v>34</v>
      </c>
      <c r="J29" s="27">
        <f t="shared" si="0"/>
        <v>0.24113475177304963</v>
      </c>
      <c r="K29" s="17" t="s">
        <v>72</v>
      </c>
      <c r="L29" s="19">
        <f>84+9</f>
        <v>93</v>
      </c>
      <c r="M29" s="19">
        <f>6+8</f>
        <v>14</v>
      </c>
      <c r="N29" s="17" t="s">
        <v>72</v>
      </c>
      <c r="O29" s="17" t="s">
        <v>72</v>
      </c>
      <c r="P29" s="13">
        <f t="shared" si="1"/>
        <v>107</v>
      </c>
      <c r="Q29" s="27">
        <f t="shared" si="2"/>
        <v>0.75886524822695034</v>
      </c>
      <c r="R29" s="13">
        <f t="shared" si="3"/>
        <v>141</v>
      </c>
      <c r="S29" s="29">
        <f t="shared" si="4"/>
        <v>2.3202237946355109E-2</v>
      </c>
    </row>
    <row r="30" spans="1:19" ht="39" x14ac:dyDescent="0.25">
      <c r="A30" s="31"/>
      <c r="B30" s="3" t="s">
        <v>46</v>
      </c>
      <c r="C30" s="6" t="s">
        <v>47</v>
      </c>
      <c r="D30" s="24" t="s">
        <v>72</v>
      </c>
      <c r="E30" s="24">
        <f>47+46</f>
        <v>93</v>
      </c>
      <c r="F30" s="24">
        <f>5+1</f>
        <v>6</v>
      </c>
      <c r="G30" s="16" t="s">
        <v>72</v>
      </c>
      <c r="H30" s="14" t="s">
        <v>72</v>
      </c>
      <c r="I30" s="13">
        <f t="shared" si="6"/>
        <v>99</v>
      </c>
      <c r="J30" s="27">
        <f t="shared" si="0"/>
        <v>0.23185011709601874</v>
      </c>
      <c r="K30" s="17" t="s">
        <v>72</v>
      </c>
      <c r="L30" s="19">
        <f>215+85</f>
        <v>300</v>
      </c>
      <c r="M30" s="19">
        <f>17+11</f>
        <v>28</v>
      </c>
      <c r="N30" s="17" t="s">
        <v>72</v>
      </c>
      <c r="O30" s="17" t="s">
        <v>72</v>
      </c>
      <c r="P30" s="13">
        <f t="shared" si="1"/>
        <v>328</v>
      </c>
      <c r="Q30" s="27">
        <f t="shared" si="2"/>
        <v>0.76814988290398123</v>
      </c>
      <c r="R30" s="13">
        <f t="shared" si="3"/>
        <v>427</v>
      </c>
      <c r="S30" s="29">
        <f t="shared" si="4"/>
        <v>7.0264933355273979E-2</v>
      </c>
    </row>
    <row r="31" spans="1:19" ht="28.5" customHeight="1" x14ac:dyDescent="0.25">
      <c r="A31" s="48"/>
      <c r="B31" s="3" t="s">
        <v>49</v>
      </c>
      <c r="C31" s="6" t="s">
        <v>58</v>
      </c>
      <c r="D31" s="24" t="s">
        <v>72</v>
      </c>
      <c r="E31" s="24">
        <v>2</v>
      </c>
      <c r="F31" s="24">
        <v>0</v>
      </c>
      <c r="G31" s="16" t="s">
        <v>72</v>
      </c>
      <c r="H31" s="14" t="s">
        <v>72</v>
      </c>
      <c r="I31" s="13">
        <f t="shared" si="6"/>
        <v>2</v>
      </c>
      <c r="J31" s="27">
        <f t="shared" si="0"/>
        <v>0.66666666666666663</v>
      </c>
      <c r="K31" s="17" t="s">
        <v>72</v>
      </c>
      <c r="L31" s="19">
        <v>1</v>
      </c>
      <c r="M31" s="19">
        <v>0</v>
      </c>
      <c r="N31" s="17" t="s">
        <v>72</v>
      </c>
      <c r="O31" s="17" t="s">
        <v>72</v>
      </c>
      <c r="P31" s="13">
        <f t="shared" si="1"/>
        <v>1</v>
      </c>
      <c r="Q31" s="27">
        <f t="shared" si="2"/>
        <v>0.33333333333333331</v>
      </c>
      <c r="R31" s="13">
        <f t="shared" si="3"/>
        <v>3</v>
      </c>
      <c r="S31" s="29">
        <f t="shared" si="4"/>
        <v>4.9366463715649173E-4</v>
      </c>
    </row>
    <row r="32" spans="1:19" x14ac:dyDescent="0.25">
      <c r="A32" s="52" t="s">
        <v>57</v>
      </c>
      <c r="B32" s="52"/>
      <c r="C32" s="52"/>
      <c r="D32" s="17" t="s">
        <v>72</v>
      </c>
      <c r="E32" s="17">
        <f>467+369</f>
        <v>836</v>
      </c>
      <c r="F32" s="17">
        <f>44+113</f>
        <v>157</v>
      </c>
      <c r="G32" s="16" t="s">
        <v>72</v>
      </c>
      <c r="H32" s="14" t="s">
        <v>72</v>
      </c>
      <c r="I32" s="13">
        <f t="shared" si="6"/>
        <v>993</v>
      </c>
      <c r="J32" s="27">
        <f>I32/R32</f>
        <v>0.38119001919385798</v>
      </c>
      <c r="K32" s="17" t="s">
        <v>72</v>
      </c>
      <c r="L32" s="19">
        <f>900+504</f>
        <v>1404</v>
      </c>
      <c r="M32" s="19">
        <f>52+156</f>
        <v>208</v>
      </c>
      <c r="N32" s="17" t="s">
        <v>72</v>
      </c>
      <c r="O32" s="17" t="s">
        <v>72</v>
      </c>
      <c r="P32" s="13">
        <f t="shared" si="1"/>
        <v>1612</v>
      </c>
      <c r="Q32" s="27">
        <f t="shared" si="2"/>
        <v>0.61880998080614202</v>
      </c>
      <c r="R32" s="13">
        <f t="shared" si="3"/>
        <v>2605</v>
      </c>
      <c r="S32" s="29">
        <f t="shared" si="4"/>
        <v>0.42866545993088695</v>
      </c>
    </row>
    <row r="34" spans="1:18" ht="16.5" x14ac:dyDescent="0.25">
      <c r="A34" s="51" t="s">
        <v>68</v>
      </c>
      <c r="B34" s="51"/>
      <c r="C34" s="51"/>
      <c r="D34" s="51"/>
      <c r="E34" s="51"/>
      <c r="F34" s="51"/>
      <c r="G34" s="51"/>
      <c r="H34" s="51"/>
      <c r="I34" s="51"/>
      <c r="J34" s="51"/>
      <c r="K34" s="51"/>
      <c r="L34" s="51"/>
      <c r="M34" s="51"/>
      <c r="N34" s="51"/>
      <c r="O34" s="51"/>
      <c r="P34" s="51"/>
      <c r="Q34" s="51"/>
      <c r="R34" s="51"/>
    </row>
    <row r="35" spans="1:18" ht="18" customHeight="1" x14ac:dyDescent="0.25">
      <c r="A35" s="50" t="s">
        <v>77</v>
      </c>
      <c r="B35" s="50"/>
      <c r="C35" s="50"/>
      <c r="D35" s="50"/>
      <c r="E35" s="50"/>
      <c r="F35" s="50"/>
      <c r="G35" s="50"/>
      <c r="H35" s="50"/>
      <c r="I35" s="50"/>
      <c r="J35" s="50"/>
      <c r="K35" s="50"/>
      <c r="L35" s="50"/>
      <c r="M35" s="50"/>
      <c r="N35" s="50"/>
      <c r="O35" s="50"/>
      <c r="P35" s="50"/>
      <c r="Q35" s="50"/>
      <c r="R35" s="50"/>
    </row>
    <row r="36" spans="1:18" ht="32.25" customHeight="1" x14ac:dyDescent="0.25">
      <c r="A36" s="50" t="s">
        <v>51</v>
      </c>
      <c r="B36" s="50"/>
      <c r="C36" s="50"/>
      <c r="D36" s="50"/>
      <c r="E36" s="50"/>
      <c r="F36" s="50"/>
      <c r="G36" s="50"/>
      <c r="H36" s="50"/>
      <c r="I36" s="50"/>
      <c r="J36" s="50"/>
      <c r="K36" s="50"/>
      <c r="L36" s="50"/>
      <c r="M36" s="50"/>
      <c r="N36" s="50"/>
      <c r="O36" s="50"/>
      <c r="P36" s="50"/>
      <c r="Q36" s="50"/>
      <c r="R36" s="50"/>
    </row>
    <row r="37" spans="1:18" ht="161.25" customHeight="1" x14ac:dyDescent="0.25">
      <c r="A37" s="50" t="s">
        <v>52</v>
      </c>
      <c r="B37" s="50"/>
      <c r="C37" s="50"/>
      <c r="D37" s="50"/>
      <c r="E37" s="50"/>
      <c r="F37" s="50"/>
      <c r="G37" s="50"/>
      <c r="H37" s="50"/>
      <c r="I37" s="50"/>
      <c r="J37" s="50"/>
      <c r="K37" s="50"/>
      <c r="L37" s="50"/>
      <c r="M37" s="50"/>
      <c r="N37" s="50"/>
      <c r="O37" s="50"/>
      <c r="P37" s="50"/>
      <c r="Q37" s="50"/>
      <c r="R37" s="50"/>
    </row>
    <row r="38" spans="1:18" ht="21" customHeight="1" x14ac:dyDescent="0.25">
      <c r="A38" s="55" t="s">
        <v>53</v>
      </c>
      <c r="B38" s="55"/>
      <c r="C38" s="55"/>
      <c r="D38" s="55"/>
      <c r="E38" s="55"/>
      <c r="F38" s="55"/>
      <c r="G38" s="55"/>
      <c r="H38" s="55"/>
      <c r="I38" s="55"/>
      <c r="J38" s="55"/>
      <c r="K38" s="55"/>
      <c r="L38" s="55"/>
      <c r="M38" s="55"/>
      <c r="N38" s="55"/>
      <c r="O38" s="55"/>
      <c r="P38" s="55"/>
      <c r="Q38" s="55"/>
      <c r="R38" s="55"/>
    </row>
    <row r="39" spans="1:18" ht="164.25" customHeight="1" x14ac:dyDescent="0.25">
      <c r="A39" s="54" t="s">
        <v>54</v>
      </c>
      <c r="B39" s="54"/>
      <c r="C39" s="54"/>
      <c r="D39" s="54"/>
      <c r="E39" s="54"/>
      <c r="F39" s="54"/>
      <c r="G39" s="54"/>
      <c r="H39" s="54"/>
      <c r="I39" s="54"/>
      <c r="J39" s="54"/>
      <c r="K39" s="54"/>
      <c r="L39" s="54"/>
      <c r="M39" s="54"/>
      <c r="N39" s="54"/>
      <c r="O39" s="54"/>
      <c r="P39" s="54"/>
      <c r="Q39" s="54"/>
      <c r="R39" s="54"/>
    </row>
    <row r="40" spans="1:18" ht="23.25" customHeight="1" x14ac:dyDescent="0.25">
      <c r="A40" s="54" t="s">
        <v>55</v>
      </c>
      <c r="B40" s="54"/>
      <c r="C40" s="54"/>
      <c r="D40" s="54"/>
      <c r="E40" s="54"/>
      <c r="F40" s="54"/>
      <c r="G40" s="54"/>
      <c r="H40" s="54"/>
      <c r="I40" s="54"/>
      <c r="J40" s="54"/>
      <c r="K40" s="54"/>
      <c r="L40" s="54"/>
      <c r="M40" s="54"/>
      <c r="N40" s="54"/>
      <c r="O40" s="54"/>
      <c r="P40" s="54"/>
      <c r="Q40" s="54"/>
      <c r="R40" s="54"/>
    </row>
    <row r="41" spans="1:18" ht="23.25" customHeight="1" x14ac:dyDescent="0.25">
      <c r="A41" s="53" t="s">
        <v>56</v>
      </c>
      <c r="B41" s="53"/>
      <c r="C41" s="53"/>
      <c r="D41" s="53"/>
      <c r="E41" s="53"/>
      <c r="F41" s="53"/>
      <c r="G41" s="53"/>
      <c r="H41" s="53"/>
      <c r="I41" s="53"/>
      <c r="J41" s="53"/>
      <c r="K41" s="53"/>
      <c r="L41" s="53"/>
      <c r="M41" s="53"/>
      <c r="N41" s="53"/>
      <c r="O41" s="53"/>
      <c r="P41" s="53"/>
      <c r="Q41" s="53"/>
      <c r="R41" s="53"/>
    </row>
  </sheetData>
  <mergeCells count="30">
    <mergeCell ref="O1:S1"/>
    <mergeCell ref="J7:J8"/>
    <mergeCell ref="Q7:Q8"/>
    <mergeCell ref="S7:S8"/>
    <mergeCell ref="D5:S5"/>
    <mergeCell ref="D6:S6"/>
    <mergeCell ref="A2:R3"/>
    <mergeCell ref="B7:B9"/>
    <mergeCell ref="R7:R8"/>
    <mergeCell ref="A5:C6"/>
    <mergeCell ref="A41:R41"/>
    <mergeCell ref="A40:R40"/>
    <mergeCell ref="A39:R39"/>
    <mergeCell ref="A38:R38"/>
    <mergeCell ref="A37:R37"/>
    <mergeCell ref="A28:A31"/>
    <mergeCell ref="A25:A27"/>
    <mergeCell ref="A36:R36"/>
    <mergeCell ref="A35:R35"/>
    <mergeCell ref="A34:R34"/>
    <mergeCell ref="A32:C32"/>
    <mergeCell ref="A16:A24"/>
    <mergeCell ref="A10:C10"/>
    <mergeCell ref="A11:A15"/>
    <mergeCell ref="K7:O7"/>
    <mergeCell ref="P7:P8"/>
    <mergeCell ref="C7:C9"/>
    <mergeCell ref="D7:H7"/>
    <mergeCell ref="I7:I8"/>
    <mergeCell ref="A7:A9"/>
  </mergeCells>
  <pageMargins left="0.70866141732283472" right="0.70866141732283472" top="0.74803149606299213" bottom="0.74803149606299213" header="0.31496062992125984" footer="0.31496062992125984"/>
  <pageSetup paperSize="9" scale="6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Aļļēna Māra</dc:creator>
  <cp:lastModifiedBy>Aļļēna Māra</cp:lastModifiedBy>
  <cp:lastPrinted>2014-12-19T07:54:29Z</cp:lastPrinted>
  <dcterms:created xsi:type="dcterms:W3CDTF">2014-12-11T08:18:24Z</dcterms:created>
  <dcterms:modified xsi:type="dcterms:W3CDTF">2015-04-27T13:14:25Z</dcterms:modified>
</cp:coreProperties>
</file>