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53222"/>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6.gads\32_01.03.2017\4_iesniegšanai_MK\Pielikumi\"/>
    </mc:Choice>
  </mc:AlternateContent>
  <bookViews>
    <workbookView xWindow="0" yWindow="0" windowWidth="28800" windowHeight="12435" tabRatio="601"/>
  </bookViews>
  <sheets>
    <sheet name="Rādītāji" sheetId="1" r:id="rId1"/>
  </sheets>
  <definedNames>
    <definedName name="_xlnm._FilterDatabase" localSheetId="0" hidden="1">Rādītāji!$A$7:$AE$451</definedName>
    <definedName name="_ftn1" localSheetId="0">Rādītāji!$F$68</definedName>
    <definedName name="_ftn2" localSheetId="0">Rādītāji!#REF!</definedName>
    <definedName name="_ftn3" localSheetId="0">Rādītāji!#REF!</definedName>
    <definedName name="_ftnref1" localSheetId="0">Rādītāji!$P$66</definedName>
    <definedName name="_ftnref2" localSheetId="0">Rādītāji!$G$69</definedName>
    <definedName name="_ftnref3" localSheetId="0">Rādītāji!$AC$70</definedName>
    <definedName name="izvēle" localSheetId="0">#REF!</definedName>
    <definedName name="_xlnm.Print_Area" localSheetId="0">Rādītāji!$B$1:$AE$490</definedName>
    <definedName name="_xlnm.Print_Titles" localSheetId="0">Rādītāji!$4:$7</definedName>
    <definedName name="Rādītāja_tips">Rādītāji!#REF!</definedName>
  </definedNames>
  <calcPr calcId="152511"/>
</workbook>
</file>

<file path=xl/calcChain.xml><?xml version="1.0" encoding="utf-8"?>
<calcChain xmlns="http://schemas.openxmlformats.org/spreadsheetml/2006/main">
  <c r="AB144" i="1" l="1"/>
  <c r="AB145" i="1"/>
  <c r="AB146" i="1"/>
  <c r="AB147" i="1"/>
  <c r="AB200" i="1" l="1"/>
  <c r="AB199" i="1"/>
  <c r="R372" i="1" l="1"/>
  <c r="U372" i="1"/>
  <c r="T372" i="1"/>
  <c r="S372" i="1"/>
  <c r="AA277" i="1"/>
  <c r="Z277" i="1"/>
  <c r="Y277" i="1"/>
  <c r="X277" i="1"/>
  <c r="W277" i="1"/>
  <c r="V298" i="1" l="1"/>
  <c r="V297" i="1"/>
  <c r="AB303" i="1" l="1"/>
  <c r="AB302" i="1"/>
  <c r="AB301" i="1"/>
  <c r="AB310" i="1" l="1"/>
  <c r="S202" i="1" l="1"/>
  <c r="T202" i="1" s="1"/>
  <c r="U202" i="1" s="1"/>
  <c r="W202" i="1" s="1"/>
  <c r="X202" i="1" s="1"/>
  <c r="Y202" i="1" s="1"/>
  <c r="Z202" i="1" s="1"/>
  <c r="AA202" i="1" s="1"/>
  <c r="AA116" i="1" l="1"/>
  <c r="AB130" i="1"/>
  <c r="AA383" i="1" l="1"/>
  <c r="AB386" i="1" l="1"/>
  <c r="AA205" i="1" l="1"/>
  <c r="AA204" i="1"/>
  <c r="AA203" i="1"/>
  <c r="AB204" i="1" l="1"/>
  <c r="V433" i="1" l="1"/>
  <c r="AB431" i="1"/>
  <c r="AB178" i="1" l="1"/>
  <c r="U42" i="1" l="1"/>
  <c r="AB87" i="1" l="1"/>
  <c r="V261" i="1" l="1"/>
  <c r="W360" i="1" l="1"/>
  <c r="X360" i="1" s="1"/>
  <c r="Y360" i="1" s="1"/>
  <c r="V340" i="1"/>
  <c r="U335" i="1"/>
  <c r="W335" i="1" s="1"/>
  <c r="AB95" i="1" l="1"/>
  <c r="V401" i="1" l="1"/>
  <c r="Z310" i="1" l="1"/>
  <c r="Y310" i="1"/>
  <c r="X310" i="1"/>
  <c r="W310" i="1" l="1"/>
  <c r="X308" i="1" l="1"/>
  <c r="W308" i="1"/>
  <c r="AB306" i="1"/>
  <c r="U152" i="1" l="1"/>
  <c r="AB206" i="1" l="1"/>
  <c r="AB207" i="1"/>
  <c r="AB47" i="1" l="1"/>
  <c r="AA62" i="1"/>
  <c r="AB62" i="1" s="1"/>
  <c r="U62" i="1"/>
  <c r="U59" i="1" s="1"/>
  <c r="S59" i="1"/>
  <c r="T59" i="1"/>
  <c r="P59" i="1"/>
  <c r="AA60" i="1"/>
  <c r="W60" i="1"/>
  <c r="X60" i="1" s="1"/>
  <c r="Y60" i="1" s="1"/>
  <c r="Z60" i="1" s="1"/>
  <c r="AA59" i="1" l="1"/>
  <c r="X59" i="1"/>
  <c r="W59" i="1"/>
  <c r="AB395" i="1"/>
  <c r="AB396" i="1"/>
  <c r="AB397" i="1"/>
  <c r="Z383" i="1"/>
  <c r="Y383" i="1"/>
  <c r="X383" i="1"/>
  <c r="W383" i="1"/>
  <c r="T383" i="1"/>
  <c r="U383" i="1"/>
  <c r="S383" i="1"/>
  <c r="S382" i="1" s="1"/>
  <c r="Z59" i="1" l="1"/>
  <c r="Y59" i="1"/>
  <c r="AB429" i="1"/>
  <c r="AB428" i="1"/>
  <c r="AB202" i="1" l="1"/>
  <c r="S56" i="1" l="1"/>
  <c r="S53" i="1"/>
  <c r="T38" i="1" l="1"/>
  <c r="S82" i="1" l="1"/>
  <c r="U310" i="1" l="1"/>
  <c r="V32" i="1" l="1"/>
  <c r="AB108" i="1" l="1"/>
  <c r="AB409" i="1"/>
  <c r="AB408" i="1"/>
  <c r="AB399" i="1"/>
  <c r="AB400" i="1"/>
  <c r="AB398" i="1"/>
  <c r="AB391" i="1"/>
  <c r="AB392" i="1"/>
  <c r="AB378" i="1"/>
  <c r="AB379" i="1"/>
  <c r="AB376" i="1"/>
  <c r="AB370" i="1"/>
  <c r="AB164" i="1"/>
  <c r="AB163" i="1"/>
  <c r="AB159" i="1"/>
  <c r="AB148" i="1"/>
  <c r="AB142" i="1"/>
  <c r="AB143" i="1"/>
  <c r="AB136" i="1"/>
  <c r="AB119" i="1"/>
  <c r="AB79" i="1"/>
  <c r="AB66" i="1"/>
  <c r="AB65" i="1"/>
  <c r="AB10" i="1"/>
  <c r="AB9" i="1"/>
  <c r="AB31" i="1"/>
  <c r="V183" i="1" l="1"/>
  <c r="V182" i="1"/>
  <c r="AB394" i="1"/>
  <c r="AB393" i="1"/>
  <c r="AB387" i="1"/>
  <c r="AB385" i="1"/>
  <c r="AB384" i="1"/>
  <c r="AB381" i="1"/>
  <c r="AB377" i="1"/>
  <c r="AB375" i="1"/>
  <c r="AB374" i="1"/>
  <c r="AB373" i="1"/>
  <c r="AB265" i="1"/>
  <c r="AB193" i="1"/>
  <c r="AB183" i="1"/>
  <c r="AB182" i="1"/>
  <c r="AB179" i="1"/>
  <c r="AB174" i="1"/>
  <c r="AB173" i="1"/>
  <c r="AB171" i="1"/>
  <c r="AB169" i="1"/>
  <c r="AB168" i="1"/>
  <c r="AB167" i="1"/>
  <c r="AB166" i="1"/>
  <c r="AB165" i="1"/>
  <c r="AB162" i="1"/>
  <c r="AB161" i="1"/>
  <c r="AB160" i="1"/>
  <c r="AB157" i="1"/>
  <c r="AB156" i="1"/>
  <c r="AB154" i="1"/>
  <c r="AB153" i="1"/>
  <c r="AB151" i="1"/>
  <c r="AB150" i="1"/>
  <c r="AB149" i="1"/>
  <c r="AB137" i="1"/>
  <c r="AB135" i="1"/>
  <c r="AB132" i="1"/>
  <c r="AB131" i="1"/>
  <c r="AB126" i="1"/>
  <c r="AB125" i="1"/>
  <c r="AB124" i="1"/>
  <c r="AB122" i="1"/>
  <c r="AB121" i="1"/>
  <c r="AB118" i="1"/>
  <c r="AB117" i="1"/>
  <c r="AB115" i="1"/>
  <c r="AB114" i="1"/>
  <c r="AB113" i="1"/>
  <c r="AB111" i="1"/>
  <c r="AB110" i="1"/>
  <c r="AB109" i="1"/>
  <c r="AB106" i="1"/>
  <c r="AB105" i="1"/>
  <c r="AB104" i="1"/>
  <c r="AB100" i="1"/>
  <c r="AB99" i="1"/>
  <c r="AB96" i="1"/>
  <c r="AB93" i="1"/>
  <c r="AB92" i="1"/>
  <c r="AB91" i="1"/>
  <c r="AB90" i="1"/>
  <c r="AB89" i="1"/>
  <c r="AB88" i="1"/>
  <c r="AB86" i="1"/>
  <c r="AB85" i="1"/>
  <c r="AB84" i="1"/>
  <c r="AB83" i="1"/>
  <c r="AB74" i="1"/>
  <c r="AB73" i="1"/>
  <c r="AB72" i="1"/>
  <c r="AB61" i="1"/>
  <c r="AB60" i="1"/>
  <c r="AB58" i="1"/>
  <c r="AB57" i="1"/>
  <c r="AB55" i="1"/>
  <c r="AB54" i="1"/>
  <c r="AB46" i="1"/>
  <c r="AB45" i="1"/>
  <c r="AB44" i="1"/>
  <c r="AB43" i="1"/>
  <c r="AB41" i="1"/>
  <c r="AB40" i="1"/>
  <c r="AB39" i="1"/>
  <c r="AB37" i="1"/>
  <c r="AB36" i="1"/>
  <c r="AB35" i="1"/>
  <c r="AB30" i="1"/>
  <c r="AB29" i="1"/>
  <c r="AB28" i="1"/>
  <c r="AB27" i="1"/>
  <c r="AB26" i="1"/>
  <c r="AB25" i="1"/>
  <c r="AB24" i="1"/>
  <c r="AB23" i="1"/>
  <c r="AB22" i="1"/>
  <c r="AB21" i="1"/>
  <c r="AB20" i="1"/>
  <c r="AB19" i="1"/>
  <c r="AB18" i="1"/>
  <c r="AB17" i="1"/>
  <c r="AB16" i="1"/>
  <c r="AB15" i="1"/>
  <c r="AB14" i="1"/>
  <c r="AB13" i="1"/>
  <c r="AB11" i="1"/>
  <c r="V75" i="1" l="1"/>
  <c r="AB210" i="1" l="1"/>
  <c r="AB8" i="1" l="1"/>
  <c r="V315" i="1" l="1"/>
  <c r="V158" i="1"/>
  <c r="V137" i="1"/>
  <c r="V135" i="1"/>
  <c r="V74" i="1"/>
  <c r="V12" i="1"/>
  <c r="V8" i="1"/>
  <c r="AB277" i="1" l="1"/>
  <c r="V368" i="1" l="1"/>
  <c r="S152" i="1" l="1"/>
  <c r="T152" i="1"/>
  <c r="W152" i="1"/>
  <c r="X152" i="1"/>
  <c r="Y152" i="1"/>
  <c r="Z152" i="1"/>
  <c r="AA152" i="1"/>
  <c r="AB152" i="1" s="1"/>
  <c r="V190" i="1" l="1"/>
  <c r="Z188" i="1"/>
  <c r="Y188" i="1"/>
  <c r="X188" i="1"/>
  <c r="W188" i="1"/>
  <c r="U188" i="1"/>
  <c r="Z432" i="1" l="1"/>
  <c r="AB300" i="1" l="1"/>
  <c r="T56" i="1" l="1"/>
  <c r="U56" i="1"/>
  <c r="W56" i="1"/>
  <c r="X56" i="1"/>
  <c r="Y56" i="1"/>
  <c r="Z56" i="1"/>
  <c r="AA56" i="1"/>
  <c r="AB56" i="1" s="1"/>
  <c r="T53" i="1"/>
  <c r="U53" i="1"/>
  <c r="W53" i="1"/>
  <c r="X53" i="1"/>
  <c r="Y53" i="1"/>
  <c r="Z53" i="1"/>
  <c r="AA53" i="1"/>
  <c r="AB53" i="1" s="1"/>
  <c r="AA112" i="1" l="1"/>
  <c r="AB112" i="1" s="1"/>
  <c r="W82" i="1" l="1"/>
  <c r="W81" i="1" s="1"/>
  <c r="S97" i="1"/>
  <c r="T97" i="1"/>
  <c r="U97" i="1"/>
  <c r="W98" i="1"/>
  <c r="W97" i="1" s="1"/>
  <c r="X97" i="1"/>
  <c r="Y97" i="1"/>
  <c r="Z97" i="1"/>
  <c r="AA97" i="1"/>
  <c r="AB97" i="1" s="1"/>
  <c r="AB71" i="1" l="1"/>
  <c r="AB258" i="1" l="1"/>
  <c r="V258" i="1"/>
  <c r="AB368" i="1" l="1"/>
  <c r="AB298" i="1"/>
  <c r="AB297" i="1"/>
  <c r="AB257" i="1"/>
  <c r="V257" i="1"/>
  <c r="AB219" i="1"/>
  <c r="V219" i="1"/>
  <c r="V218" i="1"/>
  <c r="AB218" i="1"/>
  <c r="AB177" i="1"/>
  <c r="V177" i="1"/>
  <c r="AB176" i="1"/>
  <c r="V176" i="1"/>
  <c r="V141" i="1"/>
  <c r="AB141" i="1"/>
  <c r="AB140" i="1"/>
  <c r="V140" i="1"/>
  <c r="AB78" i="1"/>
  <c r="V78" i="1"/>
  <c r="AB77" i="1"/>
  <c r="V77" i="1"/>
  <c r="V64" i="1"/>
  <c r="AB64" i="1"/>
  <c r="AB369" i="1" l="1"/>
  <c r="V369" i="1"/>
  <c r="AA82" i="1" l="1"/>
  <c r="AA103" i="1"/>
  <c r="AB103" i="1" s="1"/>
  <c r="AA120" i="1"/>
  <c r="AB120" i="1" s="1"/>
  <c r="Z120" i="1"/>
  <c r="AB82" i="1" l="1"/>
  <c r="AA81" i="1"/>
  <c r="W372" i="1"/>
  <c r="X279" i="1" l="1"/>
  <c r="Y279" i="1"/>
  <c r="Z279" i="1"/>
  <c r="AA279" i="1"/>
  <c r="W279" i="1"/>
  <c r="Y94" i="1" l="1"/>
  <c r="V281" i="1" l="1"/>
  <c r="V256" i="1"/>
  <c r="V251" i="1"/>
  <c r="V246" i="1"/>
  <c r="AB180" i="1" l="1"/>
  <c r="AB181" i="1"/>
  <c r="AB184" i="1"/>
  <c r="AB188" i="1"/>
  <c r="AB189" i="1"/>
  <c r="AB191" i="1"/>
  <c r="AB192" i="1"/>
  <c r="AB194" i="1"/>
  <c r="AB195" i="1"/>
  <c r="AB198" i="1"/>
  <c r="V215" i="1" l="1"/>
  <c r="AB211" i="1"/>
  <c r="AB309" i="1" l="1"/>
  <c r="AA308" i="1"/>
  <c r="Z308" i="1"/>
  <c r="Y308" i="1"/>
  <c r="U308" i="1"/>
  <c r="T308" i="1"/>
  <c r="S308" i="1"/>
  <c r="AA299" i="1" l="1"/>
  <c r="AB299" i="1" s="1"/>
  <c r="AB305" i="1" l="1"/>
  <c r="V303" i="1" l="1"/>
  <c r="V310" i="1"/>
  <c r="V306" i="1"/>
  <c r="AB208" i="1" l="1"/>
  <c r="AB209" i="1"/>
  <c r="AA310" i="1" l="1"/>
  <c r="S155" i="1"/>
  <c r="T155" i="1"/>
  <c r="U155" i="1"/>
  <c r="W155" i="1"/>
  <c r="X155" i="1"/>
  <c r="Y155" i="1"/>
  <c r="Z155" i="1"/>
  <c r="AA155" i="1"/>
  <c r="AB155" i="1" s="1"/>
  <c r="X116" i="1" l="1"/>
  <c r="Y116" i="1"/>
  <c r="Z116" i="1"/>
  <c r="AB116" i="1"/>
  <c r="W116" i="1"/>
  <c r="S116" i="1"/>
  <c r="T116" i="1"/>
  <c r="U116" i="1"/>
  <c r="Z112" i="1"/>
  <c r="Y112" i="1"/>
  <c r="X112" i="1"/>
  <c r="W112" i="1"/>
  <c r="U112" i="1"/>
  <c r="T112" i="1"/>
  <c r="S112" i="1"/>
  <c r="AB59" i="1" l="1"/>
  <c r="T42" i="1"/>
  <c r="W42" i="1"/>
  <c r="X42" i="1"/>
  <c r="Y42" i="1"/>
  <c r="Z42" i="1"/>
  <c r="AA42" i="1"/>
  <c r="AB42" i="1" s="1"/>
  <c r="S42" i="1"/>
  <c r="U38" i="1"/>
  <c r="W38" i="1"/>
  <c r="X38" i="1"/>
  <c r="Y38" i="1"/>
  <c r="Z38" i="1"/>
  <c r="AA38" i="1"/>
  <c r="AB38" i="1" s="1"/>
  <c r="S38" i="1"/>
  <c r="T34" i="1"/>
  <c r="T33" i="1" s="1"/>
  <c r="U34" i="1"/>
  <c r="U33" i="1" s="1"/>
  <c r="W34" i="1"/>
  <c r="W33" i="1" s="1"/>
  <c r="X34" i="1"/>
  <c r="X33" i="1" s="1"/>
  <c r="Y34" i="1"/>
  <c r="Y33" i="1" s="1"/>
  <c r="Z34" i="1"/>
  <c r="Z33" i="1" s="1"/>
  <c r="AA34" i="1"/>
  <c r="S34" i="1"/>
  <c r="S33" i="1" s="1"/>
  <c r="AA33" i="1" l="1"/>
  <c r="AB33" i="1" s="1"/>
  <c r="AB34" i="1"/>
  <c r="T123" i="1"/>
  <c r="U123" i="1"/>
  <c r="W123" i="1"/>
  <c r="X123" i="1"/>
  <c r="Y123" i="1"/>
  <c r="Z123" i="1"/>
  <c r="AA123" i="1"/>
  <c r="AB123" i="1" s="1"/>
  <c r="T120" i="1"/>
  <c r="U120" i="1"/>
  <c r="W120" i="1"/>
  <c r="X120" i="1"/>
  <c r="Y120" i="1"/>
  <c r="U103" i="1"/>
  <c r="W103" i="1"/>
  <c r="X103" i="1"/>
  <c r="Y103" i="1"/>
  <c r="Z103" i="1"/>
  <c r="T103" i="1"/>
  <c r="S103" i="1"/>
  <c r="S94" i="1"/>
  <c r="T94" i="1"/>
  <c r="U94" i="1"/>
  <c r="W94" i="1"/>
  <c r="X94" i="1"/>
  <c r="Z94" i="1"/>
  <c r="AA94" i="1"/>
  <c r="AB94" i="1" s="1"/>
  <c r="S81" i="1"/>
  <c r="T82" i="1"/>
  <c r="T81" i="1" s="1"/>
  <c r="U82" i="1"/>
  <c r="U81" i="1" s="1"/>
  <c r="V81" i="1" s="1"/>
  <c r="X82" i="1"/>
  <c r="X81" i="1" s="1"/>
  <c r="Y82" i="1"/>
  <c r="Y81" i="1" s="1"/>
  <c r="Z82" i="1"/>
  <c r="Z81" i="1" s="1"/>
  <c r="AB81" i="1"/>
  <c r="AB344" i="1" l="1"/>
  <c r="AB355" i="1"/>
  <c r="AB359" i="1"/>
  <c r="AB432" i="1" l="1"/>
  <c r="AB427" i="1"/>
  <c r="AB426" i="1"/>
  <c r="AB425" i="1"/>
  <c r="AB205" i="1"/>
  <c r="AB203" i="1"/>
  <c r="W371" i="1" l="1"/>
  <c r="X372" i="1"/>
  <c r="X371" i="1" s="1"/>
  <c r="Y372" i="1"/>
  <c r="Y371" i="1" s="1"/>
  <c r="Z372" i="1"/>
  <c r="Z371" i="1" s="1"/>
  <c r="AA372" i="1"/>
  <c r="AA371" i="1" s="1"/>
  <c r="AB371" i="1" s="1"/>
  <c r="AA382" i="1" l="1"/>
  <c r="AB382" i="1" s="1"/>
  <c r="AB383" i="1"/>
  <c r="V372" i="1"/>
  <c r="AB278" i="1"/>
  <c r="AB279" i="1"/>
  <c r="AB281" i="1"/>
  <c r="AB282" i="1"/>
  <c r="AB283" i="1"/>
  <c r="AB288" i="1"/>
  <c r="AB292" i="1"/>
  <c r="AB294" i="1"/>
  <c r="AB295" i="1"/>
  <c r="AB296" i="1"/>
  <c r="AA289" i="1" l="1"/>
  <c r="AB289" i="1" s="1"/>
  <c r="Z289" i="1"/>
  <c r="Y289" i="1"/>
  <c r="X289" i="1"/>
  <c r="W289" i="1"/>
  <c r="S289" i="1"/>
  <c r="T289" i="1"/>
  <c r="U289" i="1"/>
  <c r="S288" i="1"/>
  <c r="T288" i="1"/>
  <c r="U288" i="1"/>
  <c r="X286" i="1"/>
  <c r="Y286" i="1"/>
  <c r="Z286" i="1"/>
  <c r="AA286" i="1"/>
  <c r="AB286" i="1" s="1"/>
  <c r="W286" i="1"/>
  <c r="W285" i="1"/>
  <c r="W270" i="1" s="1"/>
  <c r="W271" i="1" s="1"/>
  <c r="X280" i="1"/>
  <c r="Y280" i="1"/>
  <c r="Z280" i="1"/>
  <c r="AA280" i="1"/>
  <c r="AB280" i="1" s="1"/>
  <c r="W280" i="1"/>
  <c r="T280" i="1"/>
  <c r="U277" i="1"/>
  <c r="AB276" i="1"/>
  <c r="AA275" i="1"/>
  <c r="AB275" i="1" s="1"/>
  <c r="AA274" i="1"/>
  <c r="AB274" i="1" s="1"/>
  <c r="Z275" i="1"/>
  <c r="Z274" i="1"/>
  <c r="Y275" i="1"/>
  <c r="Y274" i="1"/>
  <c r="X275" i="1"/>
  <c r="X274" i="1"/>
  <c r="W275" i="1"/>
  <c r="W274" i="1"/>
  <c r="AB273" i="1"/>
  <c r="T277" i="1"/>
  <c r="AB272" i="1"/>
  <c r="AB268" i="1"/>
  <c r="AB269" i="1"/>
  <c r="T269" i="1"/>
  <c r="T268" i="1"/>
  <c r="AB266" i="1"/>
  <c r="AB267" i="1"/>
  <c r="T267" i="1"/>
  <c r="U267" i="1"/>
  <c r="AA287" i="1"/>
  <c r="AB287" i="1" s="1"/>
  <c r="Z287" i="1"/>
  <c r="Y287" i="1"/>
  <c r="X287" i="1"/>
  <c r="W287" i="1"/>
  <c r="AA285" i="1"/>
  <c r="AB285" i="1" s="1"/>
  <c r="Z285" i="1"/>
  <c r="Y285" i="1"/>
  <c r="Y270" i="1" s="1"/>
  <c r="Y271" i="1" s="1"/>
  <c r="X285" i="1"/>
  <c r="X270" i="1" s="1"/>
  <c r="X271" i="1" s="1"/>
  <c r="U285" i="1"/>
  <c r="U284" i="1" s="1"/>
  <c r="T285" i="1"/>
  <c r="T284" i="1" s="1"/>
  <c r="Z284" i="1" l="1"/>
  <c r="X284" i="1"/>
  <c r="W284" i="1"/>
  <c r="U270" i="1"/>
  <c r="U271" i="1" s="1"/>
  <c r="Y284" i="1"/>
  <c r="T270" i="1"/>
  <c r="Z270" i="1"/>
  <c r="Z271" i="1" s="1"/>
  <c r="AA284" i="1"/>
  <c r="AB284" i="1" s="1"/>
  <c r="AA270" i="1"/>
  <c r="U272" i="1" l="1"/>
  <c r="AB270" i="1"/>
  <c r="AA271" i="1"/>
  <c r="AB271" i="1" s="1"/>
  <c r="T271" i="1"/>
  <c r="T272" i="1"/>
  <c r="U280" i="1" l="1"/>
  <c r="AB170" i="1" l="1"/>
  <c r="AB435" i="1" l="1"/>
  <c r="AB436" i="1"/>
  <c r="AB437" i="1"/>
  <c r="AB434" i="1"/>
  <c r="V435" i="1"/>
  <c r="V437" i="1"/>
  <c r="V438" i="1"/>
  <c r="V434" i="1"/>
  <c r="AB439" i="1"/>
  <c r="AB440" i="1"/>
  <c r="AB438" i="1"/>
  <c r="V439" i="1"/>
  <c r="V440" i="1"/>
  <c r="AB442" i="1"/>
  <c r="AB443" i="1"/>
  <c r="AB444" i="1"/>
  <c r="V442" i="1"/>
  <c r="V443" i="1"/>
  <c r="V444" i="1"/>
  <c r="AB441" i="1"/>
  <c r="V441" i="1"/>
  <c r="AB450" i="1"/>
  <c r="AB451" i="1"/>
  <c r="N449" i="1"/>
  <c r="AB449" i="1"/>
  <c r="AB448" i="1"/>
  <c r="AB447" i="1"/>
  <c r="AB446" i="1"/>
  <c r="V446" i="1"/>
  <c r="V447" i="1"/>
  <c r="V448" i="1"/>
  <c r="V449" i="1"/>
  <c r="V450" i="1"/>
  <c r="V451" i="1"/>
  <c r="AB445" i="1"/>
  <c r="V445" i="1"/>
  <c r="AB264" i="1" l="1"/>
  <c r="AB260" i="1"/>
  <c r="AB261" i="1"/>
  <c r="AB262" i="1"/>
  <c r="AB259" i="1"/>
</calcChain>
</file>

<file path=xl/sharedStrings.xml><?xml version="1.0" encoding="utf-8"?>
<sst xmlns="http://schemas.openxmlformats.org/spreadsheetml/2006/main" count="6330" uniqueCount="1368">
  <si>
    <t>Mērvienība</t>
  </si>
  <si>
    <t>Datu avots</t>
  </si>
  <si>
    <t>r.1.1.1.a</t>
  </si>
  <si>
    <t xml:space="preserve"> EUR</t>
  </si>
  <si>
    <t>63 400 000 (2013)</t>
  </si>
  <si>
    <t>CSP dati</t>
  </si>
  <si>
    <t>Reizi gadā</t>
  </si>
  <si>
    <t>r.1.1.1.b</t>
  </si>
  <si>
    <t>Vidējais zinātnisko publikāciju uz vienu zinātniskā personāla pilna darba laika ekvivalentu skaits gadā</t>
  </si>
  <si>
    <t>Publikāciju skaits</t>
  </si>
  <si>
    <t>0,32 (2012)</t>
  </si>
  <si>
    <t>ERAF</t>
  </si>
  <si>
    <t>To pētnieku skaits, kuri strādā uzlabotos pētniecības infrastruktūras objektos</t>
  </si>
  <si>
    <t>Pilnslodzes ekvivalents</t>
  </si>
  <si>
    <t>Projektu īstenošanas atskaites</t>
  </si>
  <si>
    <t>Jaunu pētnieku skaits atbalstītajās vienībās (pilnas slodzes ekvivalents)</t>
  </si>
  <si>
    <t xml:space="preserve">Pilnslodzes ekvivalents </t>
  </si>
  <si>
    <t>To komersantu skaits, kuri sadarbojas ar pētniecības institūcijām</t>
  </si>
  <si>
    <t>Komersanti</t>
  </si>
  <si>
    <t>i.1.1.1.d</t>
  </si>
  <si>
    <t>Virs kvalitātes sliekšņa novērtēto un ERAF atbalstīto Horizon 2020 projektu pieteikumu skaits, t.sk. BalticBonus iniciatīvas ietvaros</t>
  </si>
  <si>
    <t>Projektu iesniegumu skaits</t>
  </si>
  <si>
    <t>i.1.1.1.e</t>
  </si>
  <si>
    <t xml:space="preserve">Zinātnisko rakstu skaits, kuru izstrādei un publicēšanai ir sniegts atbalsts </t>
  </si>
  <si>
    <t>Zinātnisko rakstu skaits</t>
  </si>
  <si>
    <t>i.1.1.1.f</t>
  </si>
  <si>
    <t>Privātās investīcijas, kas papildina valsts atbalstu inovācijām vai pētniecības un izstrādes projektiem</t>
  </si>
  <si>
    <t>EUR</t>
  </si>
  <si>
    <t>Projekta īstenošanas atskaites</t>
  </si>
  <si>
    <t>i.1.1.1.g</t>
  </si>
  <si>
    <t>Jauno produktu un tehnoloģiju skaits, kas ir komercializējami un kuru izstrādei sniegts atbalsts</t>
  </si>
  <si>
    <t>Produkti un tehnoloģijas</t>
  </si>
  <si>
    <t>i.1.1.1.ck (CO26)</t>
  </si>
  <si>
    <t>i.1.1.1.ak (CO25)</t>
  </si>
  <si>
    <t>i.1.1.1.bk (CO24)</t>
  </si>
  <si>
    <t>r.1.2.1.a</t>
  </si>
  <si>
    <t>EUR, milj.</t>
  </si>
  <si>
    <t xml:space="preserve">Reizi gadā </t>
  </si>
  <si>
    <t>Privātās investīcijas P&amp;A</t>
  </si>
  <si>
    <t>r.1.2.2.a</t>
  </si>
  <si>
    <t>%</t>
  </si>
  <si>
    <t>CSP Inovāciju apsekojuma rezultāti</t>
  </si>
  <si>
    <t>Reizi trīs gados</t>
  </si>
  <si>
    <t>i.1.2.1.ak (CO01)</t>
  </si>
  <si>
    <t>Atbalstīto komersantu skaits</t>
  </si>
  <si>
    <t>Projektu dati</t>
  </si>
  <si>
    <t xml:space="preserve">Atbalstīto komersantu skaits, kas saņem grantus </t>
  </si>
  <si>
    <t>i.1.2.1.ck (CO28)</t>
  </si>
  <si>
    <t xml:space="preserve">To komersantu skaits, kuri saņem atbalstu, lai laistu tirgū jaunus produktus </t>
  </si>
  <si>
    <t>i.1.2.1.d</t>
  </si>
  <si>
    <t>Atbalstīto pētniecības rezultātu komercializācijas projektu skaits</t>
  </si>
  <si>
    <t>Projekti</t>
  </si>
  <si>
    <t>i.1.2.2.c</t>
  </si>
  <si>
    <t>Personu skaits, kuras saņem nefinansiālu atbalstu</t>
  </si>
  <si>
    <t>Personas</t>
  </si>
  <si>
    <t>R.2.1.1.a</t>
  </si>
  <si>
    <t>Mājsaimniecības laukos, kurām pieejami platjoslas piekļuves pakalpojumi ar vismaz 30 Mb/s datu pārraides ātrumu</t>
  </si>
  <si>
    <t>Mājsaimniecības</t>
  </si>
  <si>
    <t>SPRK, CSP</t>
  </si>
  <si>
    <t>R.2.1.1.b</t>
  </si>
  <si>
    <t>Pieslēgumu ar vismaz 30 Mb/s datu pārraides ātrumu īpatsvars</t>
  </si>
  <si>
    <t>% no kopējā pieslēgumu skaita</t>
  </si>
  <si>
    <t>i.1.2.1.bk (CO02)</t>
  </si>
  <si>
    <t>i.1.2.2.ak (CO01)</t>
  </si>
  <si>
    <t>i.1.2.2.bk (CO02)</t>
  </si>
  <si>
    <t>Mājsaimniecību, kurām pieejami platjoslas pakalpojumi ar vismaz 30 Mb/s ātrumu, skaita pieaugums</t>
  </si>
  <si>
    <t>I.2.1.1.ak (CO10)</t>
  </si>
  <si>
    <t>R.2.2.1.a</t>
  </si>
  <si>
    <t>12,6 (2013)</t>
  </si>
  <si>
    <t>Eurostat</t>
  </si>
  <si>
    <t>R.2.2.1.b</t>
  </si>
  <si>
    <t>85,4 (2012)</t>
  </si>
  <si>
    <t>R.2.2.1.c</t>
  </si>
  <si>
    <t>Vidējais publiskā sektora informācijas atkalizmantošanas indekss</t>
  </si>
  <si>
    <t>Punkti (no maks. 700)</t>
  </si>
  <si>
    <t>285 (2012)</t>
  </si>
  <si>
    <t>Iedzīvotāju īpatsvars, kas izmanto e-pakalpojumus [1 To iedzīvotāju īpatsvars, kas sadarbībai ar valsts un pašvaldību institūcijām iesniedz veidlapas elektroniski]</t>
  </si>
  <si>
    <t>Komersantu īpatsvars, kas izmanto e-pakalpojumus [2 To uzņēmumu īpatsvars, kas sadarbībai ar valsts un pašvaldību institūcijām iesniedz veidlapas elektroniski]</t>
  </si>
  <si>
    <t>I.2.2.1.a</t>
  </si>
  <si>
    <t>Darbības procesi</t>
  </si>
  <si>
    <t>I.2.2.1.b</t>
  </si>
  <si>
    <t>Informācijas sistēmu platformas</t>
  </si>
  <si>
    <t>Pilnveidoti darbības procesi [1 Pilnveidots darbības process — ar IKT palīdzību optimizēti viena vai vairāku darbības procesu posmi un uzlabota publisko pakalpojumu kvalitāte un pieejamība sabiedrībai.]</t>
  </si>
  <si>
    <t>Centralizētas atvērtas informācijas sistēmu platformas [2 Centralizēta informācijas sistēmu platforma ir centralizēts IKT kopums centralizētai viena vai vairāku IKT pakalpojumu sniegšanai, t.sk. informācijas sistēmu darbības nodrošināšanai.]</t>
  </si>
  <si>
    <t>r.3.1.1.a</t>
  </si>
  <si>
    <t>MVK skaits uz 1000 iedzīvotājiem</t>
  </si>
  <si>
    <t>36,9 (2013)</t>
  </si>
  <si>
    <t xml:space="preserve">Eiropas MVK ikgadējais ziņojums </t>
  </si>
  <si>
    <t>r.3.1.1.b</t>
  </si>
  <si>
    <t xml:space="preserve">MVK produktivitāte uz vienu nodarbināto, EUR (2010.gada salīdzināmajās cenās) </t>
  </si>
  <si>
    <t>12 196 (2013)</t>
  </si>
  <si>
    <t xml:space="preserve">r.3.1.2.a </t>
  </si>
  <si>
    <t>Straujās izaugsmes komersanti pēc apgrozījuma pieauguma</t>
  </si>
  <si>
    <t>570 (2011)</t>
  </si>
  <si>
    <t>CSP</t>
  </si>
  <si>
    <t>To komersantu skaits, kuri saņem atbalstu</t>
  </si>
  <si>
    <t>To komersantu skaits, kuri saņem finansiālu atbalstu, kas nav granti</t>
  </si>
  <si>
    <t>Atbalstīto komersantu skaits, kas saņem grantus</t>
  </si>
  <si>
    <t xml:space="preserve">Projektu dati </t>
  </si>
  <si>
    <t>Atbalstīto jaunizveidoto komersantu skaits</t>
  </si>
  <si>
    <t>Privātais finansējums, kas piesaistīts publiskajam finansējumam, kas ir granti</t>
  </si>
  <si>
    <t xml:space="preserve">Privātais finansējums, kas piesaistīts publiskajam finansējumam (ne grantiem) </t>
  </si>
  <si>
    <t>i.3.1.1. gk (CO08)</t>
  </si>
  <si>
    <t>Nodarbinātības pieaugums atbalstītajos uzņēmumos</t>
  </si>
  <si>
    <t xml:space="preserve">Komersanti </t>
  </si>
  <si>
    <t>i.3.1.1.ak (CO01)</t>
  </si>
  <si>
    <t>i.3.1.1.bk (CO03)</t>
  </si>
  <si>
    <t>i.3.1.1.ck (CO02)</t>
  </si>
  <si>
    <t>i.3.1.1.dk (CO05)</t>
  </si>
  <si>
    <t>i.3.1.1.ek (CO06)</t>
  </si>
  <si>
    <t>i.3.1.1.fk (CO07)</t>
  </si>
  <si>
    <t>i.3.1.2.ak (CO01)</t>
  </si>
  <si>
    <t>i.3.1.2.bk (CO03)</t>
  </si>
  <si>
    <t>i.3.1.2.ck (CO05)</t>
  </si>
  <si>
    <t>i.3.1.2.dk (CO07)</t>
  </si>
  <si>
    <t xml:space="preserve">i.3.2.1. a </t>
  </si>
  <si>
    <t>MVK eksporta apjoms (2010.gada salīdzināmajās cenās)</t>
  </si>
  <si>
    <t xml:space="preserve">EUR </t>
  </si>
  <si>
    <t>4 267 237 (2012)</t>
  </si>
  <si>
    <t xml:space="preserve">To komersantu skaits, kuri saņem atbalstu </t>
  </si>
  <si>
    <t>To komersantu skaits, kuri saņem atbalstu (granti)</t>
  </si>
  <si>
    <t xml:space="preserve">To komersantu skaits, kuri saņem nefinansiālu atbalstu </t>
  </si>
  <si>
    <t>i.3.2.1.ak (CO01)</t>
  </si>
  <si>
    <t>i.3.2.1.bk (CO02)</t>
  </si>
  <si>
    <t>i.3.2.1.ck (CO04)</t>
  </si>
  <si>
    <t>i.3.2.1.dk (CO07)</t>
  </si>
  <si>
    <t>r.3.3.1.a</t>
  </si>
  <si>
    <t>Strādājošo skaits (privātā sektorā) uzņēmumos, kuru ražošanas vai pakalpojuma sniegšanas vieta ir visa Latvija, izņemot Rīgu.</t>
  </si>
  <si>
    <t>Strādājošo skaits</t>
  </si>
  <si>
    <t>429 900 (2011)</t>
  </si>
  <si>
    <t>446 300 – 475 100</t>
  </si>
  <si>
    <t>1 700 033 000 (2012)</t>
  </si>
  <si>
    <t>r.3.3.1.b</t>
  </si>
  <si>
    <t>i.3.3.1.ak (CO01)</t>
  </si>
  <si>
    <t xml:space="preserve">To komersantu skaits, kuri saņēmuši atbalstu </t>
  </si>
  <si>
    <t>i.3.3.1.bk (CO08)</t>
  </si>
  <si>
    <t>r.3.4.1.a</t>
  </si>
  <si>
    <t>Tiesu, tiesībsargājošo institūciju un tiesu sistēmai piederīgo personu skaits, kuras paaugstinājušas profesionālo kompetenci komercdarbības vides uzlabošanas sekmēšanai</t>
  </si>
  <si>
    <t>ESF</t>
  </si>
  <si>
    <t>r.3.4.2.a</t>
  </si>
  <si>
    <t xml:space="preserve">Profesionālo kompetenci paaugstinājušo personu skaits labāka regulējuma izstrādē MVK atbalsta, korupcijas novēršanas un ēnu ekonomikas mazināšanas jomās </t>
  </si>
  <si>
    <t xml:space="preserve">Projektu dati  </t>
  </si>
  <si>
    <t>i.3.4.1.a</t>
  </si>
  <si>
    <t>Tiesu varas, tiesībaizsardzības iestāžu un tiesu sistēmai piederīgo personu skaits , kuras piedalījušās apmācībās komercdarbības vides uzlabošanas sekmēšanai</t>
  </si>
  <si>
    <t>i.3.4.2.a</t>
  </si>
  <si>
    <t>Apmācīto personu skaits labāka regulējuma izstrādē mazo un vidējo komersantu atbalsta, korupcijas novēršanas un ēnu ekonomikas mazināšanas jomās</t>
  </si>
  <si>
    <t>Projekta dati</t>
  </si>
  <si>
    <t>r.4.1.1.a</t>
  </si>
  <si>
    <t xml:space="preserve">kg naftas ekvivalenta uz 1000 EUR </t>
  </si>
  <si>
    <t>EM (CSP datu bāze)</t>
  </si>
  <si>
    <t>r.4.1.1.b</t>
  </si>
  <si>
    <t>Atjaunojamo energoresursu īpatsvars apstrādes rūpniecības enerģijas patēriņā</t>
  </si>
  <si>
    <t>38 (2012)</t>
  </si>
  <si>
    <t>289,8 (2012)</t>
  </si>
  <si>
    <t>Enerģijas intensitāte apstrādes rūpniecībā (2010. gada salīdzināmajās cenās)</t>
  </si>
  <si>
    <t>KF</t>
  </si>
  <si>
    <t>i.4.1.1.a</t>
  </si>
  <si>
    <t>Atbalstu saņemošo komersantu skaits</t>
  </si>
  <si>
    <t>Enerģijas ietaupījums atbalsta saņēmušajiem komersantiem</t>
  </si>
  <si>
    <t>MWh/gadā</t>
  </si>
  <si>
    <t>No atjaunojamiem energoresursiem ražotā papildjauda</t>
  </si>
  <si>
    <t>MW</t>
  </si>
  <si>
    <t xml:space="preserve">Aprēķinātais siltumnīcefekta gāzu samazinājums gadā </t>
  </si>
  <si>
    <t>CO2 ekvivalenta tonnas</t>
  </si>
  <si>
    <t>r.4.2.1.a</t>
  </si>
  <si>
    <t>Vidējais siltumenerģijas patēriņš apkurei</t>
  </si>
  <si>
    <t>150 (2012)</t>
  </si>
  <si>
    <t>r.4.2.2.a</t>
  </si>
  <si>
    <t>Mājsaimniecību skaits ar uzlabotu enerģijas patēriņa klasifikāciju</t>
  </si>
  <si>
    <t>Primārās enerģijas gada patēriņa samazinājums sabiedriskajās ēkās</t>
  </si>
  <si>
    <t>kWh/gadā</t>
  </si>
  <si>
    <t>i.4.2.1.c</t>
  </si>
  <si>
    <t xml:space="preserve">Vidējais siltumenerģijas patēriņš apkurei daudzdzīvokļu dzīvojamās ēkās pēc energo-efektivitātes paaugstināšanas pasākumu īstenošanas </t>
  </si>
  <si>
    <t>i.4.2.1.ak (CO31)</t>
  </si>
  <si>
    <t>i.4.2.1.bk (CO32)</t>
  </si>
  <si>
    <t>i.4.2.1.dk (CO30)</t>
  </si>
  <si>
    <t>i.4.2.1.ek (CO34)</t>
  </si>
  <si>
    <t>i.4.2.2.ak (CO32)</t>
  </si>
  <si>
    <t>i.4.2.2.bk (CO30)</t>
  </si>
  <si>
    <t>i.4.2.2.ck (CO34)</t>
  </si>
  <si>
    <t>r.4.3.1.a</t>
  </si>
  <si>
    <t>Atjaunojamo energoresursu īpatsvars saražotajā centralizētajā siltumenerģijā</t>
  </si>
  <si>
    <t>18,8 (2012)</t>
  </si>
  <si>
    <t xml:space="preserve">EM </t>
  </si>
  <si>
    <t>r.4.3.1 b</t>
  </si>
  <si>
    <t>Kopējā atjaunojamo energoresursu siltumjauda</t>
  </si>
  <si>
    <t>1171.4</t>
  </si>
  <si>
    <t>i.4.3.1.b</t>
  </si>
  <si>
    <t>Atjaunojamos energoresursus izmantojošu siltumražošanas jaudu modernizācija un pieaugums</t>
  </si>
  <si>
    <t>i.4.3.1.c</t>
  </si>
  <si>
    <t>Rekonstruētie siltumtīkli</t>
  </si>
  <si>
    <t>km</t>
  </si>
  <si>
    <t>i.4.3.1.d</t>
  </si>
  <si>
    <t>Siltumenerģijas zudumu samazinājums rekonstruētajos siltumtīklos</t>
  </si>
  <si>
    <t>i.4.3.1.ak (CO30)</t>
  </si>
  <si>
    <t>i.4.3.1.ek (CO34)</t>
  </si>
  <si>
    <t>r.4.4.1.a</t>
  </si>
  <si>
    <t>Reģistrēto elektroauto skaits Latvijā</t>
  </si>
  <si>
    <t>Elektroauto skaits</t>
  </si>
  <si>
    <t>16 (2012)</t>
  </si>
  <si>
    <t>VAS “Ceļu satiksmes drošības direkcija”</t>
  </si>
  <si>
    <t>Reizi gadā piecu gadu uzraudzības periodā</t>
  </si>
  <si>
    <t>i.4.4.1.a</t>
  </si>
  <si>
    <t>Uzstādīto uzlādes staciju skaits</t>
  </si>
  <si>
    <t>Uzlādes stacijas</t>
  </si>
  <si>
    <t>r.4.5.1.a</t>
  </si>
  <si>
    <t>Videi draudzīgā sabiedriskajā transportā  pārvadātie pasažieri</t>
  </si>
  <si>
    <t>Pasažieri (milj./gadā)</t>
  </si>
  <si>
    <t>CSP datu bāze</t>
  </si>
  <si>
    <t>I.4.5.1.b</t>
  </si>
  <si>
    <t>Jaunu videi draudzīgu sabiedriskā transporta transportlīdzekļu skaits</t>
  </si>
  <si>
    <t>Transportlīdzekļi</t>
  </si>
  <si>
    <t>I.4.5.1.ak (CO15)</t>
  </si>
  <si>
    <t>Jaunuzbūvēto vai uzlaboto tramvaja un metro līniju kopējais garums</t>
  </si>
  <si>
    <t>r.5.1.1.a</t>
  </si>
  <si>
    <t xml:space="preserve">Piesārņoto vietu un piesārņojumu emitējošo objektu, kuriem jāsamazina vides un sociālekonomisko zaudējumu risks, kas rastos šo vietu applūšanas gadījumā, skaits </t>
  </si>
  <si>
    <t>Objektu skaits</t>
  </si>
  <si>
    <t>74-58</t>
  </si>
  <si>
    <t xml:space="preserve">VARAM sagatavotās atskaites par pretplūdu pasākumu īstenošanu </t>
  </si>
  <si>
    <t xml:space="preserve"> Reizi gadā</t>
  </si>
  <si>
    <t>r.5.1.2.a</t>
  </si>
  <si>
    <t>Plūdu apdraudējums hidrobūvju aizsargātās platībās  </t>
  </si>
  <si>
    <t>ha</t>
  </si>
  <si>
    <t>Reizi divos gados</t>
  </si>
  <si>
    <t>r.5.1.2.b</t>
  </si>
  <si>
    <t>Iedzīvotāju skaits</t>
  </si>
  <si>
    <t>Meliorācijas kadastra dati. Plūdu riska novērtēšanas un pārvaldības nacionālās programmas atskaites</t>
  </si>
  <si>
    <t>Iedzīvotāji, kuri gūst labumu no pretplūdu pasākumiem</t>
  </si>
  <si>
    <t>Finansējuma saņēmēju iesniegtie pārskati</t>
  </si>
  <si>
    <t>i.5.1.2.a</t>
  </si>
  <si>
    <t>Rekonstruēto hidrobūvju skaits</t>
  </si>
  <si>
    <t>Hidrobūves</t>
  </si>
  <si>
    <t>i.5.1.2.b</t>
  </si>
  <si>
    <t>Rekonstruēto/ renovēto valsts nozīmes ūdensnoteku garums</t>
  </si>
  <si>
    <t xml:space="preserve">km </t>
  </si>
  <si>
    <t xml:space="preserve">ERAF </t>
  </si>
  <si>
    <t>i.5.1.1.ak (CO20)</t>
  </si>
  <si>
    <t>r.5.2.1.a</t>
  </si>
  <si>
    <t>Informācija no statistiskajiem pārskatiem</t>
  </si>
  <si>
    <t>Pārstrādātais un reģenerētrais atkritumu daudzums attiecībā pret attiecīgajā gadā radīto atkritumu daudzumu [1 Plānotā vērtība 2023. gadā, ko plānots sasniegt, izmantojot samazinātu atbalsta likmi. Rezultāta rādītājs parāda atkritumu daudzumu gadā,pārstrādāts un reģenerēts, pret attiecīgajā gadā radīto atkritumu daudzumu. Mērķa vērtība noteikta, ievērojot pārstrādāto atkritumu daudzumu, ES direktīvu prasības, kā arī pieejamo finansējuma apjomu.]</t>
  </si>
  <si>
    <t>Atkritumu pārstrādes jaudas pieaugums</t>
  </si>
  <si>
    <t>Tonnas gadā</t>
  </si>
  <si>
    <t>Projektu dokumentācija un iesniegtie pārskati</t>
  </si>
  <si>
    <t>i.5.2.1.ak (CO17)</t>
  </si>
  <si>
    <t>r.5.3.1.a</t>
  </si>
  <si>
    <t>Iedzīvotāju skaits, kam nodrošināti faktiski centralizēto notekūdeņu apsaimniekošanas pakalpojumu pieslēgumi.</t>
  </si>
  <si>
    <t>Iedzīvotāji</t>
  </si>
  <si>
    <t>r.5.3.1.b</t>
  </si>
  <si>
    <t>Iedzīvotāju īpatsvars, kam nodrošināti normatīvo aktu prasībām atbilstošu centralizēto notekūdeņu apsaimniekošanas pakalpojumu pieslēgumi</t>
  </si>
  <si>
    <t>Uzlaboto notekūdeņu attīrīšanas sistēmu apkalpoto iedzīvotāju skaita pieaugums</t>
  </si>
  <si>
    <t>Iedzīvotāju ekvivalents</t>
  </si>
  <si>
    <t>i.5.3.1.ak (CO19)</t>
  </si>
  <si>
    <t>58 726 [1 Plānotā vērība 2023.gadā, ko plānots sasniegt, novirzot daļu finansējuma pieslēgumu izbūvei]</t>
  </si>
  <si>
    <t>r.5.4.1.a</t>
  </si>
  <si>
    <t>Nodrošināts labvēlīgs aizsardzības statuss ES nozīmes biotopiem</t>
  </si>
  <si>
    <t xml:space="preserve">Ziņojumi par biotopu un sugu stāvokli </t>
  </si>
  <si>
    <t>r.5.4.1.b</t>
  </si>
  <si>
    <t>Nodrošināts labvēlīgs aizsardzības statuss ES nozīmes sugām</t>
  </si>
  <si>
    <t>r.5.4.2.a</t>
  </si>
  <si>
    <t>Vides monitoringa vietu skaits, kurās tiek veikts vides monitorings atbilstoši direktīvu prasībām</t>
  </si>
  <si>
    <t>Monitoringa vietu skaits</t>
  </si>
  <si>
    <t xml:space="preserve">To dzīvotņu platība, kuras saņem atbalstu, lai panāktu labāku aizsardzības pakāpi </t>
  </si>
  <si>
    <t xml:space="preserve">Hektāri </t>
  </si>
  <si>
    <t>i.5.4.2 a</t>
  </si>
  <si>
    <t>Monitoringa programmas</t>
  </si>
  <si>
    <t>i.5.4.1.ak (CO23)</t>
  </si>
  <si>
    <t>Atbilstoši direktīvu prasībām īstenotas monitoringa programmas (jomas) [1 Vides monitoringa programmu (jomu) skaits, kurās veikti uzlabojumi un nodrošināta to atbilstība direktīvu prasībām.]</t>
  </si>
  <si>
    <t>r.5.5.1.a</t>
  </si>
  <si>
    <t xml:space="preserve">Pavadītās naktis tūristu mītnēs Latvijas teritorijā gada laikā  </t>
  </si>
  <si>
    <t xml:space="preserve">Pavadītās naktis/gadā </t>
  </si>
  <si>
    <t>3 978 152 – 4 079 631</t>
  </si>
  <si>
    <t>i.5.5.1.a</t>
  </si>
  <si>
    <t>Atbalstīto dabas un kultūras mantojuma objektu skaits</t>
  </si>
  <si>
    <t>Dabas un kultūras mantojuma objekti</t>
  </si>
  <si>
    <t>Atbalstīto kultūras un dabas mantojuma objektu un tūrisma objektu apmeklējumu paredzamā skaita pieaugums</t>
  </si>
  <si>
    <t>Apmeklējumi gadā</t>
  </si>
  <si>
    <t>i.5.5.1.c</t>
  </si>
  <si>
    <t>Jaunradīto pakalpojumu skaits atbalstītajos kultūras un dabas mantojuma objektos</t>
  </si>
  <si>
    <t>Pakalpojumi</t>
  </si>
  <si>
    <t>i.5.5.1.bk (CO09)</t>
  </si>
  <si>
    <t>r.5.6.1.a</t>
  </si>
  <si>
    <t>Piesaistītās privātās investīcijas atbalstītajās teritorijās 3 gadus pēc projekta pabeigšanas</t>
  </si>
  <si>
    <t>Pašvaldības informācija; pētījumi</t>
  </si>
  <si>
    <t xml:space="preserve">Reizi trīs gados </t>
  </si>
  <si>
    <t>r.5.6.2.a</t>
  </si>
  <si>
    <t xml:space="preserve">Strādājošo skaits (privātā sektorā) uzņēmumos, kuru ražošanas vai pakalpojuma sniegšanas vieta ir nacionālas un reģionālas nozīmes attīstības centru teritorija un to funkcionālās teritorijas. </t>
  </si>
  <si>
    <t>429 900 (2011)</t>
  </si>
  <si>
    <t> 446 300 - 475 100</t>
  </si>
  <si>
    <t> 10 000</t>
  </si>
  <si>
    <t>Pašvaldības informācija</t>
  </si>
  <si>
    <t>i.5.6.1.bk (CO39)</t>
  </si>
  <si>
    <t>Uzceltas vai atjauntas sabiedriskās publiskās vai komercēkas pilsētās</t>
  </si>
  <si>
    <t>i.5.6.1.c</t>
  </si>
  <si>
    <t>Atjaunoto, izveidoto un rekonstruēto sabiedrisko un infrastruktūras objektu skaits</t>
  </si>
  <si>
    <t xml:space="preserve">Kopējā atjaunotās zemes platība </t>
  </si>
  <si>
    <t>i.5.6.1.ak (CO38)</t>
  </si>
  <si>
    <t>i.5.6.2.ak (CO22)</t>
  </si>
  <si>
    <t>r.6.1.1.a</t>
  </si>
  <si>
    <t>Stundas</t>
  </si>
  <si>
    <t>Lielo ostu pārvalžu dati</t>
  </si>
  <si>
    <t>r.6.1.1.b</t>
  </si>
  <si>
    <t>Pievadceļu sliktā un ļoti sliktā stāvoklī īpatsvars</t>
  </si>
  <si>
    <t>278 (2012)</t>
  </si>
  <si>
    <t>62 (2014)</t>
  </si>
  <si>
    <t>r.6.1.2.a</t>
  </si>
  <si>
    <t>kg</t>
  </si>
  <si>
    <t>VAS Starptautiskā lidosta “Rīga”</t>
  </si>
  <si>
    <t>r.6.1.2.b</t>
  </si>
  <si>
    <t>Notekūdeņu ķīmiskā skābekļa patēriņa vērtība</t>
  </si>
  <si>
    <t>mg/l</t>
  </si>
  <si>
    <t>&lt;125</t>
  </si>
  <si>
    <t>r.6.1.3.a</t>
  </si>
  <si>
    <t>Vidējais transportlīdzekļa aizkavējuma laiks</t>
  </si>
  <si>
    <t>Minūtes</t>
  </si>
  <si>
    <t>Rīgas dome</t>
  </si>
  <si>
    <t>r.6.1.4.a</t>
  </si>
  <si>
    <t>Lielo pilsētu skaits, kur izveidoti alternatīvi maršruti TEN-T tīkla tranzīta un kravu transportam</t>
  </si>
  <si>
    <t>Pilsētas</t>
  </si>
  <si>
    <t>r.6.1.5.a</t>
  </si>
  <si>
    <t xml:space="preserve">Valsts galveno autoceļu sliktā un ļoti sliktā stāvoklī īpatsvars </t>
  </si>
  <si>
    <t xml:space="preserve">VAS “Latvijas Valsts ceļi” </t>
  </si>
  <si>
    <t>i.6.1.1.a</t>
  </si>
  <si>
    <t>Rekonstruētās hidrotehniskās būves</t>
  </si>
  <si>
    <t>Hidrotehniskās būves</t>
  </si>
  <si>
    <t>i.6.1.1.b</t>
  </si>
  <si>
    <t>Rekonstruēto ielu un dzelzceļa garums</t>
  </si>
  <si>
    <t>i.6.1.2.a</t>
  </si>
  <si>
    <t xml:space="preserve">Izbūvēta peronu manevrēšanas ceļa otrā ātrā nobrauktuve </t>
  </si>
  <si>
    <t>i.6.1.2.b</t>
  </si>
  <si>
    <t>Modernizēto peronu manevrēšanas ceļu kopējais garums</t>
  </si>
  <si>
    <t>m</t>
  </si>
  <si>
    <t>i.6.1.3.a</t>
  </si>
  <si>
    <t>Rekonstruēto vai izbūvēto tiltu, pārvadu un tuneļu kopējais garums</t>
  </si>
  <si>
    <t>i.6.1.3.b</t>
  </si>
  <si>
    <t>i.6.1.4.a</t>
  </si>
  <si>
    <t>Izbūvēto, rekonstruēto vai modernizēto alternatīvo kravas ceļu, ielu un pārvadu kopējais garums sasaistei ar TEN-T</t>
  </si>
  <si>
    <t>Rekonstruēto vai modernizēto autoceļu kopējais garums</t>
  </si>
  <si>
    <t>i.6.1.5.ak (CO14a)</t>
  </si>
  <si>
    <t>r.6.2.1.a</t>
  </si>
  <si>
    <t>t</t>
  </si>
  <si>
    <t xml:space="preserve">VAS “Latvijas dzelzceļš” </t>
  </si>
  <si>
    <t>r.6.2.1.b</t>
  </si>
  <si>
    <t>Infrastruktūras caurvedes spēja</t>
  </si>
  <si>
    <t>73 000 000</t>
  </si>
  <si>
    <t>VAS “Latvijas dzelzceļš”</t>
  </si>
  <si>
    <t xml:space="preserve">Rekonstruēto vai modernizēto dzelzceļa līniju kopējais garums </t>
  </si>
  <si>
    <t>i.6.2.1.b</t>
  </si>
  <si>
    <t>Staciju skaits kurās uzbūvēti paaugstinātie peroni</t>
  </si>
  <si>
    <t>Stacijas</t>
  </si>
  <si>
    <t>i.6.2.1.ak (CO12a)</t>
  </si>
  <si>
    <t>r.6.3.1.a</t>
  </si>
  <si>
    <t>Valsts reģionālo autoceļu sliktā un ļoti sliktā stāvoklī īpatsvars</t>
  </si>
  <si>
    <t>53,7 (2012)</t>
  </si>
  <si>
    <t>r.6.3.1.b</t>
  </si>
  <si>
    <t>Vidējais laika ietaupījums uz vienu kilometru rekonstruējot valsts reģionālo autoceļu ar asfalta segumu</t>
  </si>
  <si>
    <t>Sekundes</t>
  </si>
  <si>
    <t>5 (2013)</t>
  </si>
  <si>
    <t>VAS "Latvijas Valsts ceļi"</t>
  </si>
  <si>
    <t>i.6.3.1.ak (CO14)</t>
  </si>
  <si>
    <t>Kvalifikāciju ieguvušie dalībnieki tūlīt pēc dalības apmācībās</t>
  </si>
  <si>
    <t>Dalībnieku skaits</t>
  </si>
  <si>
    <t>Bezdarbnieki, tostarp ilgstošie bezdarbnieki</t>
  </si>
  <si>
    <t>Divas reizes gadā</t>
  </si>
  <si>
    <t>Pasākuma dalībnieki nodarbinātībā 6 mēnešus pēc pasākuma beigām</t>
  </si>
  <si>
    <t>Bezdarbnieki, tostarp ilgtermiņa bezdarbnieki</t>
  </si>
  <si>
    <t>Administratīvo datu bāzu datu salīdzināšana (NVA BURVIS un VID)</t>
  </si>
  <si>
    <t>6088 (2012)</t>
  </si>
  <si>
    <t>6087 (2012)</t>
  </si>
  <si>
    <t>r.7.1.2.a</t>
  </si>
  <si>
    <t>Izveidota Darba tirgus apsteidzošo pārkārtojumu sistēma</t>
  </si>
  <si>
    <t>Kvalitatīvs rādītājs</t>
  </si>
  <si>
    <t>Izvērtējums</t>
  </si>
  <si>
    <t>2019. gadā</t>
  </si>
  <si>
    <t>Dalībnieki</t>
  </si>
  <si>
    <t>Atbalstu saņēmušie bezdarbnieki vecumā 50+</t>
  </si>
  <si>
    <t>i.7.1.2.a</t>
  </si>
  <si>
    <t xml:space="preserve">Atbalstīto informatīvo EURES pasākumu skaits </t>
  </si>
  <si>
    <t>Pasākumu skaits</t>
  </si>
  <si>
    <t>r.7.2.1.a</t>
  </si>
  <si>
    <t>Personu skaits</t>
  </si>
  <si>
    <t>Dalībnieki, kas ir bezdarbnieki, un pabeidz JNI atbalstīto intervenci</t>
  </si>
  <si>
    <t>Dalībnieki, kas ir bezdarbnieki un pēc aiziešanas saņem darba, pieaugušo izglītības, mācekļa vai prakses vietas piedāvājumu</t>
  </si>
  <si>
    <t>Dalībnieki, kas ir bezdarbnieki un pēc aiziešanas iesaistījušies izglītībā/apmācībā, kvalifikācijas ieguvē, vai ir nodarbināti, tostarp pašnodarbināti</t>
  </si>
  <si>
    <t>Dalībnieki, kas ir ilgstošie bezdarbnieki, un pabeidz JNI atbalstīto intervenci</t>
  </si>
  <si>
    <t>Ilgstošie bezdarbnieki</t>
  </si>
  <si>
    <t>Dalībnieki, kas ir ilgstošie bezdarbnieki un saņem darba, pieaugušo izglītības, mācekļa vai prakses vietas piedāvājumu pēc aiziešanas</t>
  </si>
  <si>
    <t>Dalībnieki, kas ir ilgstošie bezdarbnieki un pēc aiziešanas iesaistījušies izglītībā/apmācībā, kvalifikācijas ieguvē, vai ir nodarbināti, tostarp pašnodarbināti</t>
  </si>
  <si>
    <t>Neaktīvie dalībnieki, kas nav iesaistīti izglītībā vai apmācībā un pabeidz JNI atbalstīto intervenci</t>
  </si>
  <si>
    <t>Izglītībā vai apmācībā neiesaistītas neaktīvas personas</t>
  </si>
  <si>
    <t>Neaktīvie dalībnieki, kas nav iesaistīti izglītībā vai apmācībā un saņem darba, pieaugušo izglītības, mācekļa vai prakses vietas piedāvājumu pēc aiziešanas</t>
  </si>
  <si>
    <t>Neaktīvie dalībnieki, kas nav iesaistīti izglītībā vai apmācībā un pēc aiziešanas iesaistījušies izglītībā/apmācībā, kvalifikācijas ieguvē, vai ir nodarbināti, tostarp pašnodarbināti</t>
  </si>
  <si>
    <t>Dalībnieki, kas piedalās pieaugušo izglītībā, apmācības programmās, kuras pabeidzot, tiek iegūta kvalifikācija, mācekļa praksē vai stažēšanās pasākumos sešos mēnešos pēc aiziešanas</t>
  </si>
  <si>
    <t>Nodarbinātībā iesaistītie dalībnieki  sešos mēnešos pēc aiziešanas</t>
  </si>
  <si>
    <t>Pašnodarbinātībā iesaistītie dalībnieki sešos mēnešos pēc aiziešanas</t>
  </si>
  <si>
    <t>Aptauja</t>
  </si>
  <si>
    <t>r.7.2.1.bk (CR01)</t>
  </si>
  <si>
    <t>r.7.2.1.ck (CR02)</t>
  </si>
  <si>
    <t>r.7.2.1.dk (CR03)</t>
  </si>
  <si>
    <t>r.7.2.1.ek (CR04)</t>
  </si>
  <si>
    <t>r.7.2.1.gk (CR06)</t>
  </si>
  <si>
    <t>1683 (2012)</t>
  </si>
  <si>
    <t>2935 (2012)</t>
  </si>
  <si>
    <t>1760 (2012)</t>
  </si>
  <si>
    <t>2765 (2012)</t>
  </si>
  <si>
    <t>1659 (2012)</t>
  </si>
  <si>
    <t>690 (2012)</t>
  </si>
  <si>
    <t>1053 (2012)</t>
  </si>
  <si>
    <t>526 (2012)</t>
  </si>
  <si>
    <t>1376 (2012)</t>
  </si>
  <si>
    <t>14 (2012)</t>
  </si>
  <si>
    <t>r.7.2.1.n</t>
  </si>
  <si>
    <t>Nodarbinātībā iesaistītie dalībnieki sešos mēnešos pēc aiziešanas</t>
  </si>
  <si>
    <t>243 (2012)</t>
  </si>
  <si>
    <t xml:space="preserve">i.7.2.1.a </t>
  </si>
  <si>
    <t xml:space="preserve">i.7.2.1.c </t>
  </si>
  <si>
    <t>i.7.2.1.d</t>
  </si>
  <si>
    <t>JNI atbalstīto pasākumu dalībnieki kopā</t>
  </si>
  <si>
    <t>r.7.3.1.a</t>
  </si>
  <si>
    <t>Atbalstīto mikrouzņēmumu, mazo un vidējo uzņēmumu skaits</t>
  </si>
  <si>
    <t>28,5 (2012)</t>
  </si>
  <si>
    <t>r.7.3.2.a</t>
  </si>
  <si>
    <t>Atbalstu saņēmušo gados vecāku nodarbināto personu skaits labākā darba tirgus situācijā sešus mēnešus pēc  atbalsta saņemšanas</t>
  </si>
  <si>
    <t>Apsekojums</t>
  </si>
  <si>
    <t>Divas reizes plānošanas periodā.</t>
  </si>
  <si>
    <t>Saimnieciskās darbības veicēji</t>
  </si>
  <si>
    <t>i.7.3.2.a</t>
  </si>
  <si>
    <t xml:space="preserve">Atbalstu saņēmušo gados vecāku nodarbināto personu skaits </t>
  </si>
  <si>
    <t>i.7.3.1.ak (CO23)</t>
  </si>
  <si>
    <t>416 (2012)</t>
  </si>
  <si>
    <t>r.8.1.1.a</t>
  </si>
  <si>
    <t>Modernizēto augstākās izglītības STEM, t.sk. medicīnas un radošās industrijas, studiju programmu īpatsvars to kopskaitā</t>
  </si>
  <si>
    <t>IZM dati, projekta dati</t>
  </si>
  <si>
    <t>Divas reizes plānošanas periodā</t>
  </si>
  <si>
    <t>19,6 (2013)</t>
  </si>
  <si>
    <t>Iestāžu skaits</t>
  </si>
  <si>
    <t>100-115</t>
  </si>
  <si>
    <t>20-25</t>
  </si>
  <si>
    <t>4,5 (2013)</t>
  </si>
  <si>
    <t>r.8.1.3.a</t>
  </si>
  <si>
    <t>Pilnībā modernizētu profesionālās izglītības iestāžu īpatsvars to kopskaitā</t>
  </si>
  <si>
    <t>70-80</t>
  </si>
  <si>
    <t>Projektu dati, IZM dati</t>
  </si>
  <si>
    <t>16,33 (2014)</t>
  </si>
  <si>
    <t>r.8.1.4.a</t>
  </si>
  <si>
    <t>Koledžu īpatsvars, kurās ir pilnībā modernizēta  pirmā līmeņa profesionālās augstākās izglītības STEM, t.sk. medicīnas un radošās industrijas,  studiju programmu mācību vide, no kopējā koledžu skaita, kas īsteno minētās prioritārās programmas</t>
  </si>
  <si>
    <t>38,9 (2013)</t>
  </si>
  <si>
    <t>i.8.1.1.a</t>
  </si>
  <si>
    <t>Pakalpojumu sniegšanas veiktspēja atbalstītajā augstākās izglītības infrastruktūrā</t>
  </si>
  <si>
    <t>i.8.1.3.a</t>
  </si>
  <si>
    <t>Pakalpojumu sniegšanas veiktspēja atbalstītajā profesionālās izglītības infrastruktūrā</t>
  </si>
  <si>
    <t>  10 800</t>
  </si>
  <si>
    <t>i.8.1.4.a</t>
  </si>
  <si>
    <t>Pakalpojumu sniegšanas veiktspēja atbalstītajā koledžas izglītības infrastruktūrā</t>
  </si>
  <si>
    <t>Pakalpojumu sniegšanas veiktspēja atbalstītajā izglītības infrastruktūrā</t>
  </si>
  <si>
    <t>59 492</t>
  </si>
  <si>
    <t>i.8.1.IP (CO35)</t>
  </si>
  <si>
    <t>r.8.2.1.a</t>
  </si>
  <si>
    <t>Atbalstīto jauno kopīgo doktorantūras studiju programmu skaits, kuras saņēmušas EQAR aģentūras akreditāciju</t>
  </si>
  <si>
    <t>Programmu skaits</t>
  </si>
  <si>
    <t xml:space="preserve">Divas reizes plānošanas periodā  </t>
  </si>
  <si>
    <t>r.8.2.1.b</t>
  </si>
  <si>
    <t>Atbalstīto jauno studiju programmu ES valodās, kas nav latviešu valoda, skaits, kas saņēmušas EQAR aģentūras akreditāciju</t>
  </si>
  <si>
    <t>VIAA dati, projekta dati</t>
  </si>
  <si>
    <t>r.8.2.1. c</t>
  </si>
  <si>
    <t xml:space="preserve">Slēgto studiju programmu skaits,  uz kuru bāzes izveidotas atbalstītās jaunās studiju programmas  </t>
  </si>
  <si>
    <t>Projekta īstenošanas noslēgumā, reizi gadā</t>
  </si>
  <si>
    <t>r.8.2.2.a</t>
  </si>
  <si>
    <t xml:space="preserve">Atbalstu saņēmušo doktorantu skaits, kas ieguvuši doktora grādu un 6 mēnešu laikā pēc grāda iegūšanas strādā par akadēmisko personālu augstākās izglītības institūcijā  </t>
  </si>
  <si>
    <t>r.8.2.2.b</t>
  </si>
  <si>
    <t xml:space="preserve">Personu skaits </t>
  </si>
  <si>
    <t>r.8.2.2.c</t>
  </si>
  <si>
    <t xml:space="preserve">Akadēmiskā personāla skaits, kas pilnveidojuši kompetenci  </t>
  </si>
  <si>
    <t>VIAA dati, projektu dati</t>
  </si>
  <si>
    <t>Projekta īstenošanas noslēgumā</t>
  </si>
  <si>
    <t>r.8.2.3.a</t>
  </si>
  <si>
    <t>Augstākās izglītības institūciju skaits, kuras ir ieviesušas attīstības stratēģijas un rezultātu pārvaldību</t>
  </si>
  <si>
    <t>Institūciju skaits</t>
  </si>
  <si>
    <t>r.8.2.4.a</t>
  </si>
  <si>
    <t>Institūciju skaits Latvijā, kas atbilst EQAR aģentūrai izvirzītajām prasībām</t>
  </si>
  <si>
    <t>IZM dati</t>
  </si>
  <si>
    <t>i.8.2.1.a</t>
  </si>
  <si>
    <t>Kopīgo doktorantūras studiju programmu skaits, kuru izstrādei un ieviešanai piešķirts ESF atbalsts</t>
  </si>
  <si>
    <t xml:space="preserve"> ESF</t>
  </si>
  <si>
    <t>i.8.2.1.b</t>
  </si>
  <si>
    <t>Studiju programmu ES valodās, izņemot latviešu valodu, skaits, kuru izstrādei un ieviešanai piešķirts ESF atbalsts</t>
  </si>
  <si>
    <t>i.8.2.2.a</t>
  </si>
  <si>
    <t>Doktorantu skaits, kas saņēmuši ESF atbalstu darbam augstākās izglītības institucijā</t>
  </si>
  <si>
    <t>i.8.2.2.b.</t>
  </si>
  <si>
    <t xml:space="preserve">Ārvalsts pasniedzēju skaits, kas saņēmuši ESF atbalstu darbam augstākās izglītības institūcijā Latvijā </t>
  </si>
  <si>
    <t>Personu</t>
  </si>
  <si>
    <t>i.8.2.2.c.</t>
  </si>
  <si>
    <t>Akadēmiskā personāla, skaits, kas saņēmuši ESF atbalstu profesionālās kompetences pilnveidei</t>
  </si>
  <si>
    <t>i.8.2.3.a</t>
  </si>
  <si>
    <t>Augstākās izglītības institūciju skaits, kurām piešķirts ESF atbalsts attīstības stratēģiju un rezultātu pārvaldības ieviešanai</t>
  </si>
  <si>
    <t>i.8.2.4.a</t>
  </si>
  <si>
    <t>Institūciju skaits, kas saņēmušas ESF atbalstu EQAR aģentūrai izvirzīto prasību izpildei</t>
  </si>
  <si>
    <t>r.8.3.1.a</t>
  </si>
  <si>
    <t>Vadlīniju un standartu skaits</t>
  </si>
  <si>
    <t>IZM dati, projektu uzraudzības dati</t>
  </si>
  <si>
    <t>1 (2012)</t>
  </si>
  <si>
    <t>r.8.3.2.a</t>
  </si>
  <si>
    <t>Vispārējās izglītības iestāžu skaits, kas ieviesušas individuālu pieeju izglītojamo kompetenču attīstībai</t>
  </si>
  <si>
    <t>Projektu uzraudzības informācija</t>
  </si>
  <si>
    <t>23 (2013)</t>
  </si>
  <si>
    <t>0 (2013)</t>
  </si>
  <si>
    <t>417 (2013)</t>
  </si>
  <si>
    <t>1914 [1 līdzīga veida atbalsta programmā netika mērīts, cik no atbalstu guvušajiem doktorantiem tālāk strādā par akadēmisko personālu] (2013)</t>
  </si>
  <si>
    <t>60 (2013)</t>
  </si>
  <si>
    <t>67 000 000 (2012)</t>
  </si>
  <si>
    <t>164821 (2012)</t>
  </si>
  <si>
    <t>46,3 (2012)</t>
  </si>
  <si>
    <t>3,42 (2012)</t>
  </si>
  <si>
    <t>168 (2012)</t>
  </si>
  <si>
    <t>211 (2012)</t>
  </si>
  <si>
    <t>150 000 000 (2012)</t>
  </si>
  <si>
    <t>3 775 195 (2013)</t>
  </si>
  <si>
    <t>927 (2012)</t>
  </si>
  <si>
    <t>28 (2012)</t>
  </si>
  <si>
    <t>13 (2012)</t>
  </si>
  <si>
    <t>79 (2013)</t>
  </si>
  <si>
    <t>34,97 (2012)</t>
  </si>
  <si>
    <t>21000 (2012)</t>
  </si>
  <si>
    <t>82300 (2012)</t>
  </si>
  <si>
    <t>88 (2013)</t>
  </si>
  <si>
    <t>86,81 (2012)</t>
  </si>
  <si>
    <t>51 (2012)</t>
  </si>
  <si>
    <t xml:space="preserve">r.8.3.3.a </t>
  </si>
  <si>
    <t xml:space="preserve">NVA nereģistrēto NEET jauniešu skaits, kas sekmīgi izpildījuši individuālo pasākumu programmu ESF atbalsta ietvaros </t>
  </si>
  <si>
    <t>3 684</t>
  </si>
  <si>
    <t>r.8.3.4.a</t>
  </si>
  <si>
    <t>r.8.3.5.a</t>
  </si>
  <si>
    <t>Vispārējās un profesionālās izglītības iestāžu skaits, kas nodrošina karjeras atbalstu izglītojamajiem</t>
  </si>
  <si>
    <t>86 (2013)</t>
  </si>
  <si>
    <t>r.8.3.6.a</t>
  </si>
  <si>
    <t>Ieviesto izglītības kvalitātes monitoringa sistēmu skaits</t>
  </si>
  <si>
    <t>Sistēmu skaits</t>
  </si>
  <si>
    <t>0 (2012)</t>
  </si>
  <si>
    <t>i.8.3.1.a</t>
  </si>
  <si>
    <t>i.8.3.1.b</t>
  </si>
  <si>
    <t>Mācību un metodisko līdzekļu skaits</t>
  </si>
  <si>
    <t>i.8.3.1.c</t>
  </si>
  <si>
    <t>i.8.3.2.a</t>
  </si>
  <si>
    <t>Vispārējās izglītības iestāžu skaits, kas saņēmušas ESF atbalstu personalizētas mācību pieejas attīstībai un ieviešanai izglītojamo individuālo kompetenču attīstībai</t>
  </si>
  <si>
    <t>i.8.3.3.a</t>
  </si>
  <si>
    <t xml:space="preserve">NVA nereģistrēto NEET jauniešu skaits, kas saņēmuši atbalstu ESF finansējuma ietvaros </t>
  </si>
  <si>
    <t>5 262</t>
  </si>
  <si>
    <t>i.8.3.4.a</t>
  </si>
  <si>
    <t>i.8.3.5.a</t>
  </si>
  <si>
    <t>Vispārējās un profesionālās izglītības iestāžu skaits, kas saņēmušas ESF atbalstu karjeras izglītībai un karjeras attīstības atbalstam</t>
  </si>
  <si>
    <t>i.8.3.6.a</t>
  </si>
  <si>
    <t>Atbalstīto starptautisko pētījumu skaits</t>
  </si>
  <si>
    <t>Pētījumu skaits</t>
  </si>
  <si>
    <t>i.8.3.6.b</t>
  </si>
  <si>
    <t>Atbalstīto nacionāla mēroga pētījumu skaits</t>
  </si>
  <si>
    <t>Nodarbināto personu ar zemu izglītības līmeni skaits vecumā no 25 gadiem, kas pilnveidojuši kompetenci pēc dalības ESF mācībās</t>
  </si>
  <si>
    <t>Nodarbināto personu skaits vecumā no 25 gadiem, kas saņēmuši ESF atbalstu dalībai apmācībās, izņemot nodarbinātos ar zemu izglītības līmeni</t>
  </si>
  <si>
    <t xml:space="preserve"> Projektu dati</t>
  </si>
  <si>
    <t>r.8.5.1.a</t>
  </si>
  <si>
    <t>Atbalstīto audzēkņu īpatsvars, kuri pēc dalības darba vidē balstītās mācībās vai māceklībā ir ieguvuši profesijas apguves vai kvalifikāciju apliecinošu dokumentu un sešu mēnešu laikā pēc kvalifikācijas ieguves ir nodarbināti</t>
  </si>
  <si>
    <t>r.8.5.1.b</t>
  </si>
  <si>
    <t>Atbalstīto audzēkņu īpatsvars, kuri pēc dalības mācību praksē uzņēmumā ir ieguvuši profesijas apguves vai kvalifikāciju apliecinošu dokumentu un sešu mēnešu laikā pēc kvalifikācijas ieguves ir nodarbināti</t>
  </si>
  <si>
    <t>70-73</t>
  </si>
  <si>
    <t>r.8.5.2.a</t>
  </si>
  <si>
    <t>Atbalstīto un apstiprināto profesijas standartu un profesionālās kvalifikācijas pamatprasību skaits</t>
  </si>
  <si>
    <t>Standartu un pamatprasību skaits</t>
  </si>
  <si>
    <t>VISC dati</t>
  </si>
  <si>
    <t>80 (2014)</t>
  </si>
  <si>
    <t>68 (2013)</t>
  </si>
  <si>
    <t>1342 (2013)</t>
  </si>
  <si>
    <t>6517 (2013)</t>
  </si>
  <si>
    <t>r.8.5.3.a</t>
  </si>
  <si>
    <t>1 933 (2013)</t>
  </si>
  <si>
    <t>i.8.5.1.a</t>
  </si>
  <si>
    <t>Audzēkņu skaits, kas iesaistīti darba vidē balstītās mācībās vai māceklībā ESF atbalsta ietvaros</t>
  </si>
  <si>
    <t>i.8.5.1.b</t>
  </si>
  <si>
    <t>Audzēkņu skaits, kas piedalījušies mācību praksē uzņēmumā ESF atbalsta ietvaros</t>
  </si>
  <si>
    <t>i.8.5.2.a</t>
  </si>
  <si>
    <t>Profesiju standartu un profesionālās kvalifikācijas pamatprasību skaits, kuru izstrādei piešķirts ESF atbalsts</t>
  </si>
  <si>
    <t>Profesiju standartu  un kvalifikācijas pamatprasību  skaits</t>
  </si>
  <si>
    <t>i.8.5.2.b</t>
  </si>
  <si>
    <t>Modulāro profesionālās izglītības programmu skaits, kuru izstrādei piešķirts ESF atbalsts</t>
  </si>
  <si>
    <t>i.8.5.3.a</t>
  </si>
  <si>
    <t>Nodarbinātībā vai pašnodarbinātībā iesaistītie dalībnieki pēc aiziešanas</t>
  </si>
  <si>
    <t>Projektu  dati, administratīvo datu (NVA BURVIS, VIS) salīdzināšana</t>
  </si>
  <si>
    <t>Pasākuma dalībnieki izglītībā/apmācībā, kvalifikācijas ieguvē, vai ir nodarbināti, tostarp pašnodarbināti 6 mēnešu laikā pēc dalības pasākumā</t>
  </si>
  <si>
    <t>1067 (2012)</t>
  </si>
  <si>
    <t>r.9.1.2.a</t>
  </si>
  <si>
    <t xml:space="preserve">Bijušie ieslodzītie, kas pēc atbrīvošanās no ieslodzījuma un  atbalsta saņemšanas sākuši darba meklējumus </t>
  </si>
  <si>
    <t xml:space="preserve">Dalībnieku skaits </t>
  </si>
  <si>
    <t>r.9.1.3.a</t>
  </si>
  <si>
    <t>Pilnveidoto riska un vajadzību novērtēšanas (RVN) instrumenti, kuri ir ieviesti praksē.</t>
  </si>
  <si>
    <t>RVN instrumenti</t>
  </si>
  <si>
    <t>Vienu reizi projekta laikā</t>
  </si>
  <si>
    <t>r.9.1.3.b</t>
  </si>
  <si>
    <t xml:space="preserve">Profesionālo kompetenci paaugstinājušo ieslodzījuma vietu un probācijas speciālistu skaits, kas strādā ar ieslodzītajiem un bijušajiem ieslodzītajiem </t>
  </si>
  <si>
    <t>0 (2014)</t>
  </si>
  <si>
    <t>Nelabvēlīgā situācijā esoši dalībnieki, kas pēc aiziešanas sākuši darba meklējumus, iesaistījušies izglītībā/apmācībā, kvalifikācijas ieguvē, nodarbinātībā, tostarp pašnodarbinātie</t>
  </si>
  <si>
    <t>Reizi  gadā</t>
  </si>
  <si>
    <t>r.9.1.4.ak (CR05)</t>
  </si>
  <si>
    <t>i.9.1.2.a</t>
  </si>
  <si>
    <t>Resocializācijas pasākumus un atbalstu saņēmušo ieslodzīto un bijušo ieslodzīto skaits</t>
  </si>
  <si>
    <t>i.9.1.3.a</t>
  </si>
  <si>
    <t>Apmācīto ieslodzījuma vietu un probācijas  speciālistu skaits, kas strādā ar ieslodzītajiem un bijušajiem ieslodzītajiem</t>
  </si>
  <si>
    <t>Personas (IeVP un VPD darbinieki)</t>
  </si>
  <si>
    <t xml:space="preserve">1400 IeVP un 250 VPD darbinieku, kas strādā ar klientu </t>
  </si>
  <si>
    <t>i.9.1.3.b</t>
  </si>
  <si>
    <t>Riska un vajadzību novērtēšanas (RVN) instrumenti, kuri pilnveidei sniegts ESF atbalsts</t>
  </si>
  <si>
    <t>i.9.1.4.a</t>
  </si>
  <si>
    <t>Atbalstu saņēmušo nelabvēlīgā situācijā esošu iedzīvotāju skaits</t>
  </si>
  <si>
    <t>i.9.1.1.ak (CO01)</t>
  </si>
  <si>
    <t>r.9.2.1.a</t>
  </si>
  <si>
    <t>Sociālā darba speciālistu skaits, kas pilnveidojuši profesionālo kompetenci (gadā)</t>
  </si>
  <si>
    <t>r.9.2.1.b</t>
  </si>
  <si>
    <t>VBTAI dati</t>
  </si>
  <si>
    <t>Speciālistu skaits, kas cēluši profesionālo kvalifikāciju bērnu tiesību aizsardzības jomā</t>
  </si>
  <si>
    <t>782 (2013)</t>
  </si>
  <si>
    <t>600 (2013)</t>
  </si>
  <si>
    <t>r.9.2.2.a</t>
  </si>
  <si>
    <t xml:space="preserve">Personu ar garīga rakstura traucējumiem skaits, kas uzsāk patstāvīgu dzīvi ārpus ilgstošās sociālās aprūpes un sociālās rehabilitācijas institūcijas </t>
  </si>
  <si>
    <t>Klientu skaits</t>
  </si>
  <si>
    <t>LM dati</t>
  </si>
  <si>
    <t>r.9.2.2.b</t>
  </si>
  <si>
    <t>Institucionālā aprūpē esošo bērnu skaita samazināšanās</t>
  </si>
  <si>
    <t>Bērnu skaits</t>
  </si>
  <si>
    <t>r.9.2.2.c</t>
  </si>
  <si>
    <t>Slēgto ilgstošās sociālās aprūpes un sociālās rehabilitācijas institūciju/filiāļu skaits</t>
  </si>
  <si>
    <t>Institūciju/filiāļu skaits</t>
  </si>
  <si>
    <t>79 (2012)</t>
  </si>
  <si>
    <t>1799 (2012)</t>
  </si>
  <si>
    <t>1 (2011)</t>
  </si>
  <si>
    <t>r.9.2.3.a</t>
  </si>
  <si>
    <t>Izstrādāto un ieviesto veselības attīstības vadlīniju skaits</t>
  </si>
  <si>
    <t>Vadlīnijas</t>
  </si>
  <si>
    <t>r.9.2.3.b</t>
  </si>
  <si>
    <t>Izstrādāto un ieviesto kvalitātes nodrošināšanas sistēmu skaits</t>
  </si>
  <si>
    <t>Kvalifikācijas nodrošināšanas sistēmas</t>
  </si>
  <si>
    <t>r.9.2.4.a</t>
  </si>
  <si>
    <t>Iedzīvotāju skaits gadā</t>
  </si>
  <si>
    <t>356 002-371 480</t>
  </si>
  <si>
    <t>NVD dati</t>
  </si>
  <si>
    <t>r.9.2.4.b</t>
  </si>
  <si>
    <t>75 000 – 100 000</t>
  </si>
  <si>
    <t>Pētījuma / aptaujas dati</t>
  </si>
  <si>
    <t>Iedzīvotāju skaits, kas iekļaujas mērķa grupās [1 Kā mērķa grupas tiek definēti: 1. Teritoriālās atstumtības riskam pakļautie – iedzīvotāji, kuri dzīvo apdzīvotās vietās ar zemu iedzīvotāju blīvumu. 2. Trūcīgie un maznodrošinātie iedzīvotāji 3. Bezdarbnieki., 4. Personas ar invaliditāti. 5. Iedzīvotāji, kas vecāki par 54 gadiem. 6. Bērni], un kas apmeklējuši ģimenes ārstu un ir profilaktiski izmeklēti</t>
  </si>
  <si>
    <t>r.9.2.5.a</t>
  </si>
  <si>
    <t xml:space="preserve">Atbalstīto ārstniecības personu skaits, kuras strādā teritoriālajās vienībās ārpus Rīgas gadu pēc atbalsta saņemšanas </t>
  </si>
  <si>
    <t>506 [1 Rādītājs var tikt precizēts atbilstoši pamatnostādnēs „Cilvēkresursu attīstība veselības aprūpē 2015.-2020.gadam” noteiktajam]</t>
  </si>
  <si>
    <t>r.9.2.6.a</t>
  </si>
  <si>
    <t>Ārstniecības, ārstniecības atbalsta personu un farmaceitiskās aprūpes pakalpojumu sniedzēju skaits, kam pilnveidota profesionālā kvalifikācija tālākizglītības pasākumu ietvaros</t>
  </si>
  <si>
    <t>Pakalpojumu sniedzēji</t>
  </si>
  <si>
    <t>i.9.2.1.a</t>
  </si>
  <si>
    <t>Sociālā darba speciālistu, kuri piedalījušies supervīzijās un pilnveidojuši savu profesionālo kompetenci,  skaits</t>
  </si>
  <si>
    <t>i.9.2.1.b</t>
  </si>
  <si>
    <t>Speciālistu skaits, kas piedalījušies apmācībās bērnu tiesību aizsardzības jomā</t>
  </si>
  <si>
    <t>i.9.2.2.a</t>
  </si>
  <si>
    <t>i.9.2.2.b</t>
  </si>
  <si>
    <t>Bērnu ar funkcionāliem traucējumiem skaits, kas saņem ESF atbalstītus sociālos pakalpojumus</t>
  </si>
  <si>
    <t>i.9.2.2.c</t>
  </si>
  <si>
    <t>Pieaugušo personu ar garīga rakstura traucējumiem skaits, kuriem ar ESF atbalstu veikts individuālo vajadzību izvērtējums</t>
  </si>
  <si>
    <t>i.9.2.2.d</t>
  </si>
  <si>
    <t>Bērnu aprūpes iestādēs esošo bērnu skaits, kuriem veikts individuālo vajadzību izvērtējums</t>
  </si>
  <si>
    <t>i.9.2.2.e</t>
  </si>
  <si>
    <t>Slēgšanai atbalstīto ilgstošās sociālās aprūpes un sociālās rehabilitācijas institūciju/filiāļu skaits</t>
  </si>
  <si>
    <t xml:space="preserve"> Institūciju/filiāļu skaits</t>
  </si>
  <si>
    <t>Vienu reizi plānošanas periodā- uz 31.12.2016.</t>
  </si>
  <si>
    <t>i.9.2.3.a</t>
  </si>
  <si>
    <t>Attīstībai un ieviešanai atablstīto veselības tīklu attīstības vadlīniju skaits</t>
  </si>
  <si>
    <t>Vadlīniju skaits</t>
  </si>
  <si>
    <t>i.9.2.3.b</t>
  </si>
  <si>
    <t>Stacionāro ārstniecības iestāžu, kuras nodrošina neatliekamās medicīniskās palīdzības sniegšanu, skaits, kuras atbalstītas kvalitātes sistēmas un veselības tīklu attīstības vadlīniju izstrādāšanai un ieviešanai</t>
  </si>
  <si>
    <t>i..9.2.4..a</t>
  </si>
  <si>
    <t>i..9.2.4..b</t>
  </si>
  <si>
    <t>i.9.2.5.a</t>
  </si>
  <si>
    <t xml:space="preserve"> Reģioniem piesaistīto ārstniecības personu skaits, kuras saņēmušas atbalstu, lai veicinātu topiesaisti darbam teritoriālajās vienībās ārpus Rīgas</t>
  </si>
  <si>
    <t>i.9.2.6.a</t>
  </si>
  <si>
    <t>Veselības un sociālās aprūpes jomā strādājošās personas, kuras saņēmušas ESF atbalstītās apmācības veselības jomā</t>
  </si>
  <si>
    <t>Iedzīvotāju, kas iekļaujas mērķa grupās [2 Kā mērķa grupas tiek definēti: 1. Teritoriālās atstumtības riskam pakļautie – iedzīvotāji, kuri dzīvo apdzīvotās vietās ar zemu iedzīvotāju blīvumu. 2. Trūcīgie un maznodrošinātie iedzīvotāji 3. Bezdarbnieki., 4. Personas ar invaliditāti. 5. Iedzīvotāji, kas vecāki par 54 gadiem. 6. Bērni], skaits, kuri pēdējā gada laikā veselības apsvērumu dēļ ESF veselības veicināšanas pasākumu ietekmē mainījuši uztura un citus dzīvesveida paradumus</t>
  </si>
  <si>
    <t>Iedzīvotāju skaits, kas iekļaujas mērķa grupās [1 Kā mērķa grupas tiek definēti: 1. Teritoriālās atstumtības riskam pakļautie – iedzīvotāji, kuri dzīvo apdzīvotās vietās ar zemu iedzīvotāju blīvumu. 2. Trūcīgie un maznodrošinātie iedzīvotāji 3. Bezdarbnieki., 4. Personas ar invaliditāti. 5. Iedzīvotāji, kas vecāki par 54 gadiem. 6. Bērn] , un kas piedalījušies ESF  slimību profilakses pasākumos</t>
  </si>
  <si>
    <t>Iedzīvotāju skaits, kas iekļaujas mērķa grupās [2 Kā mērķa grupas tiek definēti: 1. Teritoriālās atstumtības riskam pakļautie – iedzīvotāji, kuri dzīvo apdzīvotās vietās ar zemu iedzīvotāju blīvumu. 2. Trūcīgie un maznodrošinātie iedzīvotāji 3. Bezdarbnieki., 4. Personas ar invaliditāti. 5. Iedzīvotāji, kas vecāki par 54 gadiem. 6. Bērn],  un kas piedalījušies ESF veselības veicināšanas pasākumos</t>
  </si>
  <si>
    <t>  1 420 [3  Rādītājs var tikt precizēts atbilstoši pamatnostādnēs „Cilvēkresursu attīstība veselības aprūpē 2015.-2020.gadam” noteiktajam]</t>
  </si>
  <si>
    <t>r.9.3.1.a</t>
  </si>
  <si>
    <t xml:space="preserve">Palielināts personu ar garīga rakstura traucējumiem īpatsvars, kas dzīvo ārpus institūcijas un kam pieejami sabiedrībā balstīti pakalpojumi  </t>
  </si>
  <si>
    <t>20 (2012)</t>
  </si>
  <si>
    <t>r.9.3.2.a</t>
  </si>
  <si>
    <t>Ambulatoro apmeklējumu relatīvā skaita atšķirība starp iedzīvotājiem novadu teritorijās un lielajās pilsētās</t>
  </si>
  <si>
    <t>Apmeklējumu skaits</t>
  </si>
  <si>
    <t>2,5 – 2,8</t>
  </si>
  <si>
    <t>SPKC</t>
  </si>
  <si>
    <t>3,9 (2012)</t>
  </si>
  <si>
    <t>i.9.3.1.a</t>
  </si>
  <si>
    <t xml:space="preserve">Izveidoto un/ vai labiekārtoto vietu skaits bērnu aprūpei ģimeniskā vidē </t>
  </si>
  <si>
    <t>Vietu skaits</t>
  </si>
  <si>
    <t>i.9.3.1.b</t>
  </si>
  <si>
    <t xml:space="preserve"> Izveidoto un/vai labiekārtoto vietu skaits sabiedrībā balstītu pakalpojumu sniegšanai personām ar garīga rakstura traucējumiem </t>
  </si>
  <si>
    <t>i.9.3.2.a</t>
  </si>
  <si>
    <t>Ārstniecības iestāžu skaits</t>
  </si>
  <si>
    <t>775 [1  Atbilstoši SAM 9.2.3.ietvaros izstrādātajām veselības tīklu attīstības vadlīnijām un kartējumam tiks izvērtēta nepieciešamība veikt attiecīgus grozījumus Darbības programmā.]</t>
  </si>
  <si>
    <t>Pilnībā ieviesto izvērtējumu rekomendāciju īpatsvars</t>
  </si>
  <si>
    <t>Rekomendāciju ieviešanas plāns (Vadošā iestāde)</t>
  </si>
  <si>
    <t>KP fondu vadībā, īstenošanā, izvērtēšanā un uzraudzībā iesaistīto personu skaits, kas paaugstinājušas savu kompetenci izvērtēšanas jomā attiecīgā kalendārā gada laikā</t>
  </si>
  <si>
    <t>r.10.1.1.a (RTP1)</t>
  </si>
  <si>
    <t>r.10.1.1.b (RTP2)</t>
  </si>
  <si>
    <t>25 (2014)</t>
  </si>
  <si>
    <t xml:space="preserve"> Pētījums “Sabiedrības informētība par ES fondu līdzekļu apguvi Latvijā”</t>
  </si>
  <si>
    <t>2018, 2022</t>
  </si>
  <si>
    <t>Iedzīvotāju īpatsvars, kuri uzskata, ka informācija par ES fondiem ir pietiekamā apjomā</t>
  </si>
  <si>
    <t>Pētījums“Sabiedrības informētība par ES fondu līdzekļu apguvi Latvijā”</t>
  </si>
  <si>
    <t>Sabiedrības vērtējums, ka Eiropas Savienības piešķirtie līdzekļi pozitīvi ietekmē Latvijas tautsaimniecības un sabiedrības attīstību</t>
  </si>
  <si>
    <t>r.10.1.2.b (RTP4)</t>
  </si>
  <si>
    <t>79,5 (2013)</t>
  </si>
  <si>
    <t>72,8 (2013)</t>
  </si>
  <si>
    <t>r.10.1.2.a (RTP3)</t>
  </si>
  <si>
    <t xml:space="preserve">Prioritāro virzienu skaits, kam vismaz reizi periodā veikts ietekmes izvērtējums </t>
  </si>
  <si>
    <t>Prioritārie virzieni</t>
  </si>
  <si>
    <t>KP vadībā, īstenošanā, izvērtēšanā un uzraudzībā iesaistīto personu skaits, kas saņēmušas atbalstu kapacitātes stiprināšanai izvērtēšanas jomā</t>
  </si>
  <si>
    <t>Pasākumi</t>
  </si>
  <si>
    <t>i.10.1.1.a (ITP1)</t>
  </si>
  <si>
    <t>i.10.1.1.b (ITP2)</t>
  </si>
  <si>
    <t>i.10.1.2.a (ITP3)</t>
  </si>
  <si>
    <t>Atbalstītie ikgadējie obligātie [1 Atbilstoši Regulas (ES) Nr. 1303/2013 XII pielikuma 2. daļas 2. punktam Dalībvalsts vai vadošā iestāde ir atbildīga par viena plaša informācijas pasākuma organizēšanu gadā.] publicitātes pasākumi</t>
  </si>
  <si>
    <t>Darbinieku mainība</t>
  </si>
  <si>
    <t>Personāla dati</t>
  </si>
  <si>
    <t>KP fondu vadībā, īstenošanā un uzraudzībā iesaistīto personu  skaits, kas paaugstinājušas savu kompetenci pēc atbalsta saņemšanas</t>
  </si>
  <si>
    <t>r.11.1.1.a (RTP5)</t>
  </si>
  <si>
    <t>r.11.1.1.b (RTP6)</t>
  </si>
  <si>
    <t>25 (2013)</t>
  </si>
  <si>
    <t>Darbinieku skaits, kuru algas līdzfinansē TP</t>
  </si>
  <si>
    <t xml:space="preserve">KP fondu vadībā, īstenošanā un uzraudzībā iesaistīto personu, kas piedalījušies apmācībās, skaits </t>
  </si>
  <si>
    <t>i.11.1.1.a (ITP4)</t>
  </si>
  <si>
    <t>Skaits (pilna laika slodzes ekvivalents)</t>
  </si>
  <si>
    <t>i.11.1.1.b (ITP5)</t>
  </si>
  <si>
    <t>Uzraudzības dati</t>
  </si>
  <si>
    <t>Darbadienas</t>
  </si>
  <si>
    <t>Projekta dati, uzraudzības dati</t>
  </si>
  <si>
    <t>KP fondu vadībā, īstenošanā, uzraudzībā iesaistīto personu skaits, kas paaugstinājušas savu kompetenci pēc atbalsta saņemšanas</t>
  </si>
  <si>
    <t>r.12.1.1.a (RTP7)</t>
  </si>
  <si>
    <t>r.12.1.1.b (RTP8)</t>
  </si>
  <si>
    <t xml:space="preserve">Audita dienu skaits, kas patērēts vidēji uz viena projekta revīziju [1 Darba dienas, kuras viens auditors velta tikai audita veikšana (audita dienās netiek ieskaitītas, laiks, kas paredzēts - citiem darbiem, mācībām, darba nespējai, atvaļinājumiem, brīvdienām un svētku dienām)  ]  </t>
  </si>
  <si>
    <t>r.12.1.1.c (RTP9)</t>
  </si>
  <si>
    <t>r.12.1.1.d (RTP10)</t>
  </si>
  <si>
    <t>25 (2012)</t>
  </si>
  <si>
    <t>0,2 (2013)</t>
  </si>
  <si>
    <t>70 (2013)</t>
  </si>
  <si>
    <t xml:space="preserve">Darbinieku skaits, kuru algas līdzfinansē TP </t>
  </si>
  <si>
    <t>KP fondu vadībā, īstenošanā, revīzijā un uzraudzībā iesaistīto personu, kas piedalījušies apmācībās, skaits</t>
  </si>
  <si>
    <t>Izveidota un ieviesta e-Kohēzijas sistēma</t>
  </si>
  <si>
    <t>Sistēmas</t>
  </si>
  <si>
    <t>Projektu  dati</t>
  </si>
  <si>
    <t>i.12.1.1.a (ITP6)</t>
  </si>
  <si>
    <t>i.12.1.1.b (ITP7)</t>
  </si>
  <si>
    <t>i.12.1.1.c (ITP8)</t>
  </si>
  <si>
    <t>R</t>
  </si>
  <si>
    <t>I</t>
  </si>
  <si>
    <t>1.1.1.</t>
  </si>
  <si>
    <t>Finansējuma saņēmēji // Projekta atskaites</t>
  </si>
  <si>
    <t>1.2.1.</t>
  </si>
  <si>
    <t>1.2.2.</t>
  </si>
  <si>
    <t>2.1.1.</t>
  </si>
  <si>
    <t>2.2.1.</t>
  </si>
  <si>
    <t>Finansējuma saņēmējs // Projekta atskaitēs</t>
  </si>
  <si>
    <t>3.1.1.</t>
  </si>
  <si>
    <t>3.1.2.</t>
  </si>
  <si>
    <t>3.2.1.</t>
  </si>
  <si>
    <t>Projekta pieteikumā un noslēguma atskaitē</t>
  </si>
  <si>
    <t>3.3.1.</t>
  </si>
  <si>
    <t>3.4.1.</t>
  </si>
  <si>
    <t>4.1.1.</t>
  </si>
  <si>
    <t>4.2.1.</t>
  </si>
  <si>
    <t>4.2.2.</t>
  </si>
  <si>
    <t>4.3.1.</t>
  </si>
  <si>
    <t>4.4.1.</t>
  </si>
  <si>
    <t>4.5.1.</t>
  </si>
  <si>
    <t>5.1.1.</t>
  </si>
  <si>
    <t>5.1.2.</t>
  </si>
  <si>
    <t>5.2.1.</t>
  </si>
  <si>
    <t>5.3.1.</t>
  </si>
  <si>
    <t>5.4.1.</t>
  </si>
  <si>
    <t>5.4.2.</t>
  </si>
  <si>
    <t>5.5.1.</t>
  </si>
  <si>
    <t>5.6.1.</t>
  </si>
  <si>
    <t>5.6.2.</t>
  </si>
  <si>
    <t>Pilsētu teritorijās izveidota vai atjaunota sabiedriskā telpa</t>
  </si>
  <si>
    <t>pirms un pēc ieguldījumu veikšanas; starpposmā</t>
  </si>
  <si>
    <t>6.1.1.</t>
  </si>
  <si>
    <t>6.1.2.</t>
  </si>
  <si>
    <t>6.1.3.</t>
  </si>
  <si>
    <t>6.1.4.</t>
  </si>
  <si>
    <t>6.1.5.</t>
  </si>
  <si>
    <t>6.2.1.</t>
  </si>
  <si>
    <t>6.3.1.</t>
  </si>
  <si>
    <t>skaits</t>
  </si>
  <si>
    <t>a/m skaits diennaktī</t>
  </si>
  <si>
    <t>7.1.1.</t>
  </si>
  <si>
    <t>7.1.2.</t>
  </si>
  <si>
    <t>7.2.1.</t>
  </si>
  <si>
    <t>7.3.1.</t>
  </si>
  <si>
    <t>7.3.2.</t>
  </si>
  <si>
    <t>9.1.1.</t>
  </si>
  <si>
    <t>9.1.2.</t>
  </si>
  <si>
    <t>9.1.4.</t>
  </si>
  <si>
    <t>9.1.3.</t>
  </si>
  <si>
    <t>Divas reizes periodā</t>
  </si>
  <si>
    <t>8.1.1.</t>
  </si>
  <si>
    <t>8.1.2.</t>
  </si>
  <si>
    <t>8.1.3.</t>
  </si>
  <si>
    <t>8.1.4.</t>
  </si>
  <si>
    <t>8.2.1.</t>
  </si>
  <si>
    <t>8.2.2.</t>
  </si>
  <si>
    <t>8.2.3.</t>
  </si>
  <si>
    <t>8.2.4.</t>
  </si>
  <si>
    <t>Finansējuma sānēmējs // Projekta atskaitēs</t>
  </si>
  <si>
    <t>8.3.1.</t>
  </si>
  <si>
    <t>8.3.2.</t>
  </si>
  <si>
    <t>8.3.3.</t>
  </si>
  <si>
    <t>8.3.4.</t>
  </si>
  <si>
    <t>8.3.5.</t>
  </si>
  <si>
    <t>8.3.6.</t>
  </si>
  <si>
    <t>8.4.1.</t>
  </si>
  <si>
    <t>8.5.1.</t>
  </si>
  <si>
    <t>8.5.2.</t>
  </si>
  <si>
    <t>8.5.3.</t>
  </si>
  <si>
    <t>9.2.1.</t>
  </si>
  <si>
    <t>9.2.2.</t>
  </si>
  <si>
    <t>9.2.3.</t>
  </si>
  <si>
    <t>9.2.4.</t>
  </si>
  <si>
    <t>R/TP</t>
  </si>
  <si>
    <t>I/TP</t>
  </si>
  <si>
    <t>Personu ar garīga rakstura traucējumiem skaits, kas saņem ESF atbalstītos sociālās aprūpes pakalpojumus dzīvesvietā</t>
  </si>
  <si>
    <t>9.2.5.</t>
  </si>
  <si>
    <t>9.2.6.</t>
  </si>
  <si>
    <t>9.3.1.</t>
  </si>
  <si>
    <t>9.3.2.</t>
  </si>
  <si>
    <t>SIR</t>
  </si>
  <si>
    <t>Negadījumu skaits</t>
  </si>
  <si>
    <t>Negadījumu skaits / gadā</t>
  </si>
  <si>
    <t>Automašīnu skaits / diennaktī</t>
  </si>
  <si>
    <t>Negadījumu skaits gadā</t>
  </si>
  <si>
    <t>Skolēnu skaits</t>
  </si>
  <si>
    <t>n/a</t>
  </si>
  <si>
    <t>Informācijas iegūšanas biežums</t>
  </si>
  <si>
    <t>NA</t>
  </si>
  <si>
    <t>Katru gadu, apkopojot projektu datus</t>
  </si>
  <si>
    <t>Vispārējās vai profesionālās izglītības iestādēs strādājošo pedagogu un karjeras atbalsta īstenošanā iesaistīto speciālistu skaits, kas saņēmuši papildizglītību karjeras atbalsta pasākumu īstenošanas jautājumos</t>
  </si>
  <si>
    <t xml:space="preserve">Valsts un augstākās izglītības sektora piesaistītais ārējais finansējums zinātniski pētnieciskajam darbam </t>
  </si>
  <si>
    <t>Atbalstu saņēmušo ārvalsts pasniedzēju skaits, kas 6 mēnešu laikā pēc atbalsta beigām turpina akadēmisko darbu Latvijas augstākās izglītības institūcijā (kā akadēmiskais personāls vai kā ārvalsts pasniedzējs)</t>
  </si>
  <si>
    <t>10 (2013)</t>
  </si>
  <si>
    <t>Ekspertu skaits, kas apmācīti augstākās izglītības kvalitātes vērtēšanā</t>
  </si>
  <si>
    <t>pēc nepieciešamības, bet ne biežāk kā pirms un pēc ieguldījumu saņemšanas</t>
  </si>
  <si>
    <t>Komersantu, kuri guvuši labumu no publisko investīciju projekta, nefinanšu investīcijas nemateriālajos ieguldījumos un pamatlīdzekļos (faktiskajās cenās, eiro)</t>
  </si>
  <si>
    <t>Ārstniecības un ārstniecības atbalsta personu skaits, kas apmācīti inovatīvu klīnisko vadlīniju vai medicīnisko tehnoloģiju ieviešanai</t>
  </si>
  <si>
    <t>3.1.1.1.</t>
  </si>
  <si>
    <t>3.1.1.2.</t>
  </si>
  <si>
    <t>3.1.1.3.</t>
  </si>
  <si>
    <t>3.2.1.1.</t>
  </si>
  <si>
    <t>3.2.1.2.</t>
  </si>
  <si>
    <t>4.2.1.1.</t>
  </si>
  <si>
    <t>IZM</t>
  </si>
  <si>
    <t>EM</t>
  </si>
  <si>
    <t>SM</t>
  </si>
  <si>
    <t>VARAM</t>
  </si>
  <si>
    <t>TM</t>
  </si>
  <si>
    <t>VK</t>
  </si>
  <si>
    <t>ZM</t>
  </si>
  <si>
    <t>KM</t>
  </si>
  <si>
    <t>LM</t>
  </si>
  <si>
    <t>VM</t>
  </si>
  <si>
    <t>Produktu un tehnoloģiju skaits</t>
  </si>
  <si>
    <t>Reģioni</t>
  </si>
  <si>
    <t>Papildus uzkrājamā informācija izvērtēšanas vajadzībām</t>
  </si>
  <si>
    <t>1.2.1.1.</t>
  </si>
  <si>
    <t>1.2.1.4.</t>
  </si>
  <si>
    <t>SAM sasaiste ar NAP rādītājiem</t>
  </si>
  <si>
    <t>1.2.1.2.</t>
  </si>
  <si>
    <t>1.2.2.2.</t>
  </si>
  <si>
    <t>1.2.2.1.</t>
  </si>
  <si>
    <t>1.1.1.4</t>
  </si>
  <si>
    <t>1.1.1.1.</t>
  </si>
  <si>
    <t>1.1.1.2.</t>
  </si>
  <si>
    <t>1.1.1.3.</t>
  </si>
  <si>
    <t xml:space="preserve">Attiecībā uz atbalsta mēhānismiem, kurās gala labuma guvējs (piemēram, students) nav finansējuma saņēmējs nepieciešams nodrošināt, ka finansējuma saņēmējs uzkrāj informāciju par tiem potenciālajiem labuma guvējiem, kuri ir pieteikušies atbalstam (piemēram, studentu inovāciju grantam), bet nav to saņēmuši. Minimālā uzkrājamā informācija - gala labuma guvēja nosaukums/vārds, reģistrācijas nr./personas kods, pieteikuma iesniegšanas datums. </t>
  </si>
  <si>
    <t>1.1.1.5.</t>
  </si>
  <si>
    <t>ATV</t>
  </si>
  <si>
    <t>Pašvaldības</t>
  </si>
  <si>
    <t>Jaunradīto produktu un tehnoloģiju skaits atbalstītajos uzņēmumos pēc atbalsta saņemšanas</t>
  </si>
  <si>
    <t>Rādītāja plānotās vērtības noteikšanas teritoriālais līmenis</t>
  </si>
  <si>
    <t xml:space="preserve">Attiecībā uz atbalsta mēhānismiem, kurās gala labuma guvējs (piemēram, uzņēmums) nav finansējuma saņēmējs nepieciešams nodrošināt, ka finansējuma saņēmējs uzkrāj informāciju par tiem potenciālajiem labuma guvējiem, kuri ir pieteikušies atbalstam (piemēram, dalībai biznesa inkubātorā), bet nav to saņēmuši. Minimālā uzkrājamā informācija - gala labuma guvēja nosaukums/vārds, reģistrācijas nr./personas kods, pieteikuma iesniegšanas datums.
Attiecībā uz SAM 1.2.2. nepieciešams nodrošināt, ka finansējuma saņēmējs par personām, kuras izies apmācības uzkrātu informāciju no ESF maksājumu veidlapas (tās ailes, kuras attiecas uz nodarbināto apmācībām). </t>
  </si>
  <si>
    <t xml:space="preserve">2.2.1.2. </t>
  </si>
  <si>
    <t>2.2.1.1.</t>
  </si>
  <si>
    <t>Projekta īstenotājam nepieciešams nodrošināt un uzturēt aktuālo informāciju par projekta ietvaros izveidotajiem pieslēgšanās punktiem (līdz apdzīvotās vietas līmenim), lai izvērtēšanas gadījumā būtu iespējams veidot izlasi apsekojumam par to cik % attiecīgās apkārtnes iedzīvotāji ir pieslēgušies un izmanto platjoslas internetu. Papildus projekta īstenotājam ir nepieciešams sniegt informāciju par komersantiem (nosaukums, reģistrācijas nummurs un pieslēgšanās datums), kas izmanto attiecīgos piekļuves punktus konkrētajās teritorijās. Informācija izsniedzama uz pieprasījuma pamata izvērtēšanas vajadzībām.</t>
  </si>
  <si>
    <t>Faktiskās rādītāja vērtības teritoriālās ieguves līmenis</t>
  </si>
  <si>
    <t xml:space="preserve">Attiecībā uz atbalsta mēhānismiem, kurās gala labuma guvējs (piemēram, uzņēmums) nav finansējuma saņēmējs nepieciešams nodrošināt, ka finansējuma saņēmējs uzkrāj informāciju par tiem potenciālajiem labuma guvējiem, kuri ir pieteikušies atbalstam (piemēram, dalībai biznesa inkubātorā), bet nav to saņēmuši. Minimālā uzkrājamā informācija - gala labuma guvēja nosaukums/vārds, reģistrācijas nr./personas kods, pieteikuma iesniegšanas datums. </t>
  </si>
  <si>
    <t xml:space="preserve">4.2.1.2. </t>
  </si>
  <si>
    <t xml:space="preserve">4.5.1.1. </t>
  </si>
  <si>
    <t xml:space="preserve">4.5.1.2. </t>
  </si>
  <si>
    <t>EM nepieciešams uzkrāt informāciju par katra īstenotā projekta , kāds fosilā kurināmā veids tiek aizstāts uzstādot atjaunojamās enerģijas iekārtas.</t>
  </si>
  <si>
    <t>VARAM nepieciešams uzkrāt informāciju par ēku kopējo energopatēriņu (enorgoaudita informācija) pirms un pēc projekta realizācijas. Šī informācija izvērtēšanas nodrošināma izvērtēšanas vajadzībām pēc pieprasījuma. (Ēkas izmērs m2, siltumcaurlaidība pirms siltināšanas pēc siltināšanas W/m²K).
Nepieciešams uzkrāt informāciju par katra īstenotā projekta , kāds fosilā kurināmā veids tiek aizstāts uzstādot atjaunojamās enerģijas iekārtas.</t>
  </si>
  <si>
    <t>5.4.1.1.</t>
  </si>
  <si>
    <t>5.4.1.2.</t>
  </si>
  <si>
    <t>5.4.2.2.</t>
  </si>
  <si>
    <t>Plūdu apdraudēto iedzīvotāju skaits Latvijā lauku teritorijā</t>
  </si>
  <si>
    <t>6.1.3.2.</t>
  </si>
  <si>
    <t>6.1.3.1.</t>
  </si>
  <si>
    <t>6.1.4.1.</t>
  </si>
  <si>
    <t>6.1.4.2.</t>
  </si>
  <si>
    <t xml:space="preserve">pirms un pēc ieguldījumu veikšanas; </t>
  </si>
  <si>
    <t xml:space="preserve">6.2.1.1. </t>
  </si>
  <si>
    <t xml:space="preserve">6.2.1.2. </t>
  </si>
  <si>
    <t>SM nepieciešams nodrošināt, ka finansējuma saņēmējs nodrošina datu uzkrāšanu par laika ietaupījumiem katrā no atsevišķajiem rkonstruētajiem posmiem. Šī informācija nodrošināma izvērtēšanas vajadzībām pēc pieprasījuma. Lai nodrošinātu mērījumu salīdzināmību SM jāizstrādā vienota metodoloģija nosakot laiku un veidu kādā veicami mērījumi laika ietaupījuma noteikšanai.</t>
  </si>
  <si>
    <t>Saistībā ar rādītāju "Vidējais satiksmes intensitātes samazinājums uz ielām, kuras tiek atslogotas projekta īstenošanas rezultātā" nepieciešams uzkrāt informāciju par satiksmes intensitāti katrā ielā, kuras paredzēts atslogot izveidojot alternatīvo kravas maršutu. SM nodrošina vienotu metodoloģiju, lai "pirms un pēc" mērījumi būtu savstarpēji salīdzināmi.</t>
  </si>
  <si>
    <t>Vidējais satiksmes intensitātes samazinājums (kravas transports) uz ielām, kuras tiek atslogotas projekta īstenošanas rezultātā</t>
  </si>
  <si>
    <t>SM nepieciešams nodrošināt, ka finansējuma saņēmējs nodrošina datu uzkrāšanu par laika ietaupījumiem katrā no atsevišķajiem rekonstruētajiem posmiem. Šī informācija nodrošināma izvērtēšanas vajadzībām pēc pieprasījuma. Lai nodrošinātu mērījumu salīdzināmību SM jāizstrādā vienota metodoloģija nosakot laiku un veidu kādā veicami mērījumi laika ietaupījuma noteikšanai.</t>
  </si>
  <si>
    <t>Izstrādājot normatīvo regulējumu, ka finansējuma saņēmējs nepieciešamības gadījumā nodrošina informāciju par kopējo gaisa kuģu un pasažieru skaitu pirms un pēc projekta realizācijas reisiem ar kursu RWY18.</t>
  </si>
  <si>
    <t>Izstrādājot noramtīvo regulējumu nepieciešams nodrošināt, ka finansējuma saņēmēji pēc vienotas metodoloģijas un formas uzskaita laika apstākļu ietekmētās dīkstāves reidā. Minētā informācija dalījumā pa ostām un gadiem, pēc pieprasījuma iesniedzama izvērtēšanas vajadzībām.</t>
  </si>
  <si>
    <t>7.1.2.1.</t>
  </si>
  <si>
    <t>7.2.1.1.</t>
  </si>
  <si>
    <t>7.2.1.2.</t>
  </si>
  <si>
    <t>7.2.1.3.</t>
  </si>
  <si>
    <t>LM izstrādājot normatīvo regulējumu nepieciešams nodrošināt informācijas uzkrāšanu par uzņēmumiem. Uzņēmuma reģistrācijas kods, uzņēmuma nosaukums, dalības pieteikuma datums, atbalsta saņemšanas datums/laika periods.</t>
  </si>
  <si>
    <t>LM izstrādājot normatīvo regulējumu nepieciešams nodrošināt, ka informācija par reģistrātajiem bezdarbiekiem tiek nodrošināta arī ilgākā laika periodā pēc atbalsta saņemšanas (piemēram, pēc 1 gada, 2 gadiem).</t>
  </si>
  <si>
    <t>LM izstrādājot normatīvo regulējumu nepieciešams nodrošināt, ka informācija par reģistrātajiem bezdarbiekiem tiek nodrošināta arī ilgākā laika periodā pēc atbalsta saņemšanas (1 gada, 2 gadiem).</t>
  </si>
  <si>
    <t>TM izstrādājot normatīvo regulējumu nodrošina, ka Finansējuma saņēmējs uz pieprasījuma pamata izvērtēšanas vajadzībām nodrošina informāciju par atbalsta saņēmēju sodāmību (ievērojot persosnas datu aizsardzības likumu), kā arī tās mērķa grupas datus, kas atbalstu nav saņēmuši (ja attiecināms).</t>
  </si>
  <si>
    <t>Aicinām projekta ietvaros paredzēt aptauju 2020. gada -Latvijas iedzīvotāju veselību ietekmējošo paradumu pētījums, kura ietvaros tiktu analizēta galvenie veselības paradumi. Attiecīgi izvērtējuma ietvaros būtu iespējams analizēt izmaiņas salīdzinot ar 2013. gadu.</t>
  </si>
  <si>
    <t>VM izstrādājot normatīvo regulējumu nepieciešams nodrošināt, ka finansējuma saņēmējs sistemātiski uzkrāj informāciju par prakses ģeogrāfisko lokācijas vietu un apkalpoti pacientu skaitu.</t>
  </si>
  <si>
    <t>9.1.1.1.</t>
  </si>
  <si>
    <t>9.1.1.2.</t>
  </si>
  <si>
    <t>9.1.4.1.</t>
  </si>
  <si>
    <t>9.1.4.2.</t>
  </si>
  <si>
    <t>9.1.4.4.</t>
  </si>
  <si>
    <t xml:space="preserve">9.2.1.1. </t>
  </si>
  <si>
    <t xml:space="preserve">9.2.1.3. </t>
  </si>
  <si>
    <t xml:space="preserve">9.2.2.1. </t>
  </si>
  <si>
    <t>9.3.1.1.</t>
  </si>
  <si>
    <t>VM izstrādājot normatīvo regulējumu nepieciešams nodrošināt, ka finansējuma saņēmējs pēc pieprasījuma izvērtēšanas vajadzībām nodrošina informāciju par kvalitātes vadības sistēmā monitorētajiem aspektiem.</t>
  </si>
  <si>
    <t>LM izstrādājot normatīvo regulējumu nepieciešams nodrošināt, ka informācija par nelabvēlīgākā situācijā esošajiem reģistrātajiem bezdarbiekiem tiek nodrošināta arī ilgākā laika periodā pēc atbalsta saņemšanas (1 gada, 2 gadiem).</t>
  </si>
  <si>
    <t>8.1.1.,
8.1.2.,
8.1.3.,
8.1.4.</t>
  </si>
  <si>
    <t xml:space="preserve"> Jaunradīto produktu un tehnoloģiju skaits atbalstītajos uzņēmumos pēc atbalsta saņemšanas</t>
  </si>
  <si>
    <t>3.1.1.5.</t>
  </si>
  <si>
    <t>3.1.1.4.</t>
  </si>
  <si>
    <t>3.1.1.6.</t>
  </si>
  <si>
    <t xml:space="preserve">3.1.1.3. </t>
  </si>
  <si>
    <t>3.1.2.1.</t>
  </si>
  <si>
    <t>3.1.2.2.</t>
  </si>
  <si>
    <t xml:space="preserve">Kopējais ESF pasākumos iesaistīto izglītojamo skaits </t>
  </si>
  <si>
    <t>Augstākās izglītības iestāžu skaits</t>
  </si>
  <si>
    <t>10.1.1.</t>
  </si>
  <si>
    <t>10.1.2.</t>
  </si>
  <si>
    <t>11.1.1.</t>
  </si>
  <si>
    <t>12.1.1.</t>
  </si>
  <si>
    <t>Izstrādājot normatīvo regulējumu aicinām noteikt, ka finansējuma saņēmējiem ir nepieciešams sniegt informāciju par skolēnu skaitu pirms un pēc projekta īstenošanas. Šai informācijai ir jābūt pieejamai uz pieprasījuma pamata. Ja minētā informācija ir pieejama citos IZM vai to padotības iestāžu reģistros, to nepieciešams nodrošināt SAM izvērtēšanas vajadzībām.</t>
  </si>
  <si>
    <t>IZM izstrādājot normatīvo regulējumu aicinām noteikt, ka finansējuma saņēmējiem ir nepieciešams sniegt informāciju par audzēkņu skaitu pirms un pēc projekta īstenošanas. Šai informācijai ir jābūt pieejamai uz pieprasījuma pamata. Ja minētā informācija ir pieejama citos IZM vai to padotības iestāžu reģistros, to nepieciešams nodrošināt SAM izvērtēšanas vajadzībām.</t>
  </si>
  <si>
    <t>Izstrādājot normatīvo regulējumu  nepieciešams noteikt, ka finansējuma saņēmēji nodrošina informāciju par studentu skaitu gadu pēc kopīgo studiju programmas izveides.</t>
  </si>
  <si>
    <t>IZM izstrādājot normatīvo regulējumu nodrošina, ka ir pieejama informācija par atbalstīto iestāžu skolēnu sekmības rādītājiem, kā arī rezultātiem centralizētajos eksāmenos, pirms un pēc projekta īstenošanas attiecīgajā izglītības iestādē</t>
  </si>
  <si>
    <t>IZM izvērtēšanas vajadzībām pēc pieprasījuma nodrošina informāciju par jauniešu iesaisti izglītības iestādēs pēc atbalsta saņemšanas</t>
  </si>
  <si>
    <t xml:space="preserve">IZM izstrādājot normatīvo regulējumu nodrošina, ka finansējuma saņēmēji par konsultāciju dalībniekiem, pēc vienotas formas, uzkrāj kontaktinformāciju (brīvprātīgi norādāma) - mob. tel. nr., e-pasts. Tāpat papildus kontaktinformācijai nepieciešams reģistrēt, kuras klases, kursa students ir attiecīgā persona uz konsultāciju sniegšanas brīdi. 
Informācija nepieciešamības gadījumā nodadama izvērtēšanas vajadzībām, lai veiktu dalībnieku telefona vai elektroniskās aptaujas par mācību turpināšanu vai karjeras izvēli pēc mācību beigām. </t>
  </si>
  <si>
    <t xml:space="preserve">IZM izstrādājot normatīvo regulējumu, ka finansējuma saņēmējs izvērtēšanas (izglītības institūcija) vajadzībām pēc pieprasījuma sniedz informāciju par to audzēkņu kvalifikācijas ieguves rezultātiem, kuri nav piedalījušies maceklībā vai darba vidē  </t>
  </si>
  <si>
    <t>SM izstrādājot normatīvo regulējumu nepieciešams noteikt, ka finansējuma saņēmējiem izvērtēšanas vajadzībām pēc pieprasījuma nepieciešams sniegt informāciju par gadā pārvadātajiem pasažieriem, rekonstruētajos posmos (pirms un pēc projekta realizācijas), jaunbūvētos posmos (pēc projekta realizācijas)</t>
  </si>
  <si>
    <t>VARAM izstrādājot normatīvo regulējumu nodrošina, ka finansējuma saņēmējs uzkrāj informāciju par jaunizveidotiem faktiskajiem pieslēgumiem posmos, kuros ir rekonstruēti ūdensvadi.</t>
  </si>
  <si>
    <t xml:space="preserve">VARAM, KM izstrādājot normatīvo regulējumu nodrošina, ka objektos, kuros tiek veikta vai ir paredzēta apmeklētāju/ biļešu uzskaite tiek uzkrāta informācija par objekta apmeklējumu pirms un gadu pēc projekta realizācijas. Ja uzskaiti paredzēts uzsākt pēc projekta realizācijas pie sākotnējās vērtības tiek norādīta 0.   </t>
  </si>
  <si>
    <r>
      <t>Eksporta apjoma pieaugums atbalstītajos uzņēmumos 2 gadus pēc atbalsta saņemšanas</t>
    </r>
    <r>
      <rPr>
        <sz val="10"/>
        <color theme="1"/>
        <rFont val="Times New Roman"/>
        <family val="1"/>
        <charset val="186"/>
      </rPr>
      <t/>
    </r>
  </si>
  <si>
    <t xml:space="preserve">Šķiroto atkritumu apjoma palielinājums atbalstītajos projoktos </t>
  </si>
  <si>
    <t xml:space="preserve">Kopējais negadījumu skaita samzazinājums divus gadus pēc atbalsta veikšanas ostās, kurās veiktas investīcijas drošības infratruktūras uzlabošanā </t>
  </si>
  <si>
    <t>Kopējais negadījumu skaita samazinājums rekonstruētajos ceļu posmos gadu pēc posma nodošanas ekspluatācijā.</t>
  </si>
  <si>
    <t>Vidējā satiksmes intensitāte, t.sk. kravu pārvadājumi rekonsruētajos ceļu posmos gadu pēc posma nodošanas ekspluatācijā</t>
  </si>
  <si>
    <t>Vidējā satiksmes intensitāte, t.sk. kravu pārvadājumi rekonstruētajos ceļu posmos gadu pēc posma nodošanas ekspluatācijā</t>
  </si>
  <si>
    <t>Negadījumu skaita samazinājums atbalstītajos bīstamo nozaru uzņēmumos</t>
  </si>
  <si>
    <t>Projektu ietvaros izveidotas, funkcionējošas studiju virzienu padomes.</t>
  </si>
  <si>
    <t>Tansporta plūsmas aizkavējuma samazinājumsielās, kuras paredzēts atslogot izbūvējot alternatīvos maršutus.</t>
  </si>
  <si>
    <t>IZM izstrādājot normatīvo regulējumu nepieciešams nodrošināt, ka finansējuma saņēmēji uzkrāj informāciju par visiem doktorantiem, kuri pieteicās atbalstam. Minimālā uzkrājamā informācija - vārds/uzvārds, personas kods, pieteikuma iesniegšanas datums.</t>
  </si>
  <si>
    <t>Izglītības iestāžu skaits, kurās veikti ieguldījumi sporta infrastruktūras sakārtošanai</t>
  </si>
  <si>
    <t>Izglītības iestādes</t>
  </si>
  <si>
    <t>Mācību programmas</t>
  </si>
  <si>
    <t>Padagogu skaits</t>
  </si>
  <si>
    <t>FM</t>
  </si>
  <si>
    <t>Izstrādājot normatīvo regulējumu nepieciešams noteikt, ka finansējuma saņēmējiem ir nepieciešams sniegt informāciju par studentu skaitu pirms un pēc projekta īstenošanas. Šai informācijai ir jābūt pieejamai uz pieprasījuma pamata. Ja minētā informācija ir pieejama citos IZM vai to padotības iestāžu reģistros, to nepieciešams nodrošināt SAM izvērtēšanas vajadzībām.</t>
  </si>
  <si>
    <t xml:space="preserve">Nefinanšu investīcijas nemateriālajos ieguldījumos un pamatlīdzekļos pa darbības veidiem ārpus Rīgas (faktiskajās cenās, eiro) </t>
  </si>
  <si>
    <t>Atbalstīto komersantu skaits radošo industriju jomā</t>
  </si>
  <si>
    <t>Profesionālās izglītības iestāžu audzēkņi un absolventi vecumā līdz 25 gadiem, kas piedalījušies starptautiskajos jauno profesionāļu meistarības konkursos</t>
  </si>
  <si>
    <t xml:space="preserve">Gadījumos, kad tiek pilnveidoi jau esoši e-paklpojumi būtu nepieciešams iestrādāt normu veikt vienotu klientu apmierinātības aptauju pirms un pēc projekta īstenošanas.
</t>
  </si>
  <si>
    <t>Tiks uzkrātas faktiskās vērtības</t>
  </si>
  <si>
    <t xml:space="preserve">Kopējais ESF pasākumos iesaistīto pedagogu skaits </t>
  </si>
  <si>
    <t>Digitālo mācību un metodisko līdzekļu skaits, kuru izstrādei ir sniegts atbalsts</t>
  </si>
  <si>
    <t>VM izstrādājot normatīvo regulējumu nepieciešams nodrošināt, ka finansējuma saņēmēji sniedz galveno raksturojošo informāciju par attiecīgo ārstniecības iestādi. Piemēram, atbalstīto pakalpojumu izmantojošo personu skaits gadā.</t>
  </si>
  <si>
    <t>5.4.2.1.</t>
  </si>
  <si>
    <t>Aizsardzības plāni</t>
  </si>
  <si>
    <t>5.2.1.2.</t>
  </si>
  <si>
    <t>5.2.1.1.</t>
  </si>
  <si>
    <t>Nacionālie profesionālās meistarības konkursi profesionālās izglītības iestāžu audzēkņiem (tai skaitā profesionālo prasmju demonstrācijas pasākumi profesionālās izglītības pievilcības celšanai)</t>
  </si>
  <si>
    <t>Konkursu skaits</t>
  </si>
  <si>
    <t>SM nepieciešams nodrošināt, ka finansējuma saņēmējs nodrošina datu uzkrāšanu par laika ietaupījumiem katrā no atsevišķajiem maršutiem. Šī informācija nodrošināma izvērtēšanas vajadzībām pēc pieprasījuma. Lai nodrošinātu mērījumu salīdzināmību SM jāizstrādā vienota metodoloģija nosakot laiku un veidu kādā veicami mērījumi laika ietaupījuma noteikšanai.</t>
  </si>
  <si>
    <t>Izstrādātas vadlīnijas karjeras atbalsta plānu īstenošanai</t>
  </si>
  <si>
    <t>Projekta noslēgumā</t>
  </si>
  <si>
    <t>8.3.6.1.</t>
  </si>
  <si>
    <t>Izglītības kvalitātes monitoringa sistēmu skaits, kuru izstrādei ir sniegts atbalsts</t>
  </si>
  <si>
    <t>8.3.6.2.</t>
  </si>
  <si>
    <t>Tiks precizēta pēc sākotnējā novērtējuma veikšanas</t>
  </si>
  <si>
    <t>Izstrādāto īpaši aizsargājamo dabas teritoriju un sugu aizsardzības plānu skaits</t>
  </si>
  <si>
    <t>Eiropas Savienības nozīmes īpaši aizsargājamo biotopu skaits, kuriem veikta inventarizācija</t>
  </si>
  <si>
    <t>Biotopi</t>
  </si>
  <si>
    <t>7.1.2.2.</t>
  </si>
  <si>
    <t>9.1.1.3.</t>
  </si>
  <si>
    <t>9.2.4.1.</t>
  </si>
  <si>
    <t>9.2.4.2.</t>
  </si>
  <si>
    <t xml:space="preserve">9.2.2.2. </t>
  </si>
  <si>
    <t>Izstrādāts sociālo pakalpojumu finansēšanas mehānisms</t>
  </si>
  <si>
    <t>Izstrādāts atbalsta personas pakalpojums un ieviešanas mehānisms</t>
  </si>
  <si>
    <t>finansēšanas mehānisms</t>
  </si>
  <si>
    <t>ieviešanas mehānisms</t>
  </si>
  <si>
    <t xml:space="preserve">9.2.1.2. </t>
  </si>
  <si>
    <t>9.1.4.3.</t>
  </si>
  <si>
    <t>Sistēma</t>
  </si>
  <si>
    <t>Invaliditātes noteikšanas sistēma nepilngadīgām personām, kuras izvērtēšanai un pilnveidei ir sniegts atbalsts</t>
  </si>
  <si>
    <t xml:space="preserve">European PSI Scoreboard </t>
  </si>
  <si>
    <t>Meliorācijas kadastra dati. Plūdu riska novērtēšanas un pārvaldības nacionālā programma</t>
  </si>
  <si>
    <t>Maksājumu pieprasījumu veidlapās nepieciešams nodrošināt informācijas par personām, kas SAM ietvaros saņēmušas atbalstu, sniegšanu, tai skaitā ievērojot specifiskās ESF datu uzkrāšanas prasības (personu mikrodatus).</t>
  </si>
  <si>
    <t>EM nepieciešams uzkrāt informāciju par ēkas kopējo esiltumenerģijas patēriņu pirms un pēc projekta realizācijas. Šī informācija izvērtēšanas nodrošināma izvērtēšanas vajadzībām pēc pieprasījuma. (Ēkas izmērs m2, siltumenerģijas patēriņu pirms siltināšanas un pēc siltināšanas ).</t>
  </si>
  <si>
    <t>EM nepieciešams uzkrāt informāciju par ēkas kopējo esiltumenerģijas patēriņu pirms un pēc projekta realizācijas. Šī informācija izvērtēšanas nodrošināma izvērtēšanas vajadzībām pēc pieprasījuma. (Ēkas izmērs m2, siltumenerģijas patēriņu pirms siltināšanas un pēc siltināšanas).
Nepieciešams uzkrāt informāciju par katra īstenotā projekta , kāds fosilā kurināmā veids tiek aizstāts uzstādot atjaunojamās enerģijas iekārtas.</t>
  </si>
  <si>
    <t>Vidējais laika ietaupījums uz vienu kilometru  rekonstruējot valsts galveno autoceļu ar asfalta segumu</t>
  </si>
  <si>
    <t xml:space="preserve"> automašīnu skaits diennaktī</t>
  </si>
  <si>
    <t>sekundes</t>
  </si>
  <si>
    <t>JNI, ESF</t>
  </si>
  <si>
    <t xml:space="preserve">Pedagogu skaits, kas apmācīts lietot iztrādātos kompetenču pieejā balstītos mācību un metodiskos līdzekļus (t.sk. izglītojamajiem ar mācīšanās traucējumiem) </t>
  </si>
  <si>
    <t>Mācību līdzekļu un simulāciju skaits, kuru izstrādei piešķirts ESF atbalsts</t>
  </si>
  <si>
    <t>mācību līdzekļu un simulāciju skaits</t>
  </si>
  <si>
    <t>101, 172, 173, 176, 179</t>
  </si>
  <si>
    <t>101, 172, 173, 179</t>
  </si>
  <si>
    <t>173, 179</t>
  </si>
  <si>
    <t>176, 179</t>
  </si>
  <si>
    <t>100, 101, 110, 172, 173, 176, 179, 180</t>
  </si>
  <si>
    <t>101, 172, 173, 179, 180</t>
  </si>
  <si>
    <t>100, 101, 110, 172, 179, 180</t>
  </si>
  <si>
    <t>101,  172, 173, 179, 180</t>
  </si>
  <si>
    <t xml:space="preserve"> 101, 172, 173, 179, 180</t>
  </si>
  <si>
    <t>172, 173, 176</t>
  </si>
  <si>
    <t>100, 101, 172, 179, 180</t>
  </si>
  <si>
    <t>179, 180</t>
  </si>
  <si>
    <t>98, 99, 100, 101, 110, 115, 118, 119, 141,  172, 179, 180</t>
  </si>
  <si>
    <t>99, 101, 115, 141, 172, 179, 180</t>
  </si>
  <si>
    <r>
      <t>98, 99, 100, 110</t>
    </r>
    <r>
      <rPr>
        <sz val="10"/>
        <color rgb="FFFF0000"/>
        <rFont val="Times New Roman"/>
        <family val="1"/>
        <charset val="186"/>
      </rPr>
      <t/>
    </r>
  </si>
  <si>
    <t>99, 101, 115, 118, 119, 141, 172, 179, 180</t>
  </si>
  <si>
    <t xml:space="preserve"> 99, 101,  115, 141, 172, 179, 180</t>
  </si>
  <si>
    <t xml:space="preserve"> 99, 111, 114, 115, 172, 179, 180, 434</t>
  </si>
  <si>
    <t xml:space="preserve"> 99, 111, 114, 115</t>
  </si>
  <si>
    <t xml:space="preserve">374, 375, 382, 378 </t>
  </si>
  <si>
    <t>142  143  144</t>
  </si>
  <si>
    <t>143,144, 145,146</t>
  </si>
  <si>
    <t>122, 196, 197, 198, 199</t>
  </si>
  <si>
    <t>122, 196, 197, 199</t>
  </si>
  <si>
    <t>196, 197, 198, 199</t>
  </si>
  <si>
    <t>196, 198, 199</t>
  </si>
  <si>
    <t>427, 428</t>
  </si>
  <si>
    <t>119, 432, 433</t>
  </si>
  <si>
    <t>374, 375, 382</t>
  </si>
  <si>
    <t xml:space="preserve"> 238 239 240 243 288</t>
  </si>
  <si>
    <t xml:space="preserve">228 238 239 240 243 </t>
  </si>
  <si>
    <t>228 238 239 240 243 288</t>
  </si>
  <si>
    <t>228 238 239 240 243</t>
  </si>
  <si>
    <t>228 238 239 240 243  267  288 332</t>
  </si>
  <si>
    <t xml:space="preserve">238  240 243  288 332 304 </t>
  </si>
  <si>
    <t>238  240 243  288 332 304</t>
  </si>
  <si>
    <t>101, 172, 179</t>
  </si>
  <si>
    <t>306, 285</t>
  </si>
  <si>
    <t>101, 172, 179, 285, 306</t>
  </si>
  <si>
    <t>174, 175</t>
  </si>
  <si>
    <t>173, 176</t>
  </si>
  <si>
    <t>280, 281, 282</t>
  </si>
  <si>
    <t>243, 288</t>
  </si>
  <si>
    <t>280, 281</t>
  </si>
  <si>
    <t xml:space="preserve">243, 288 </t>
  </si>
  <si>
    <t>285, 243</t>
  </si>
  <si>
    <t>282, 285</t>
  </si>
  <si>
    <t>228 238 239 240 243 304  307 308</t>
  </si>
  <si>
    <t>243 288 304</t>
  </si>
  <si>
    <t>228  238  243 265 266 267 305</t>
  </si>
  <si>
    <t>261 262 267</t>
  </si>
  <si>
    <t xml:space="preserve"> 304 305 306  </t>
  </si>
  <si>
    <t>224  304 305</t>
  </si>
  <si>
    <t>304.</t>
  </si>
  <si>
    <t>306. 308. 309. 305.</t>
  </si>
  <si>
    <t>307. 304. 305.</t>
  </si>
  <si>
    <t>230 240 243 304 305 306 307 </t>
  </si>
  <si>
    <t>261 262</t>
  </si>
  <si>
    <t>VARAM nodrošina nepieciešamo datu uzkrāšanu ieguldījumu sociāli - ekonomiskās ietekmes uz atbalstu saņēmušajām teritorijām (attīstības centriem un piegulošajiem Pašvaldībasem) noteikšanai, analizējot vismaz šādus datus: 1) nodarbinātības un bezdarba līmenis; 2) iedzīvotāju skaits un IIN ieņēmumi; 3) uzņēmumu skaits un UIN ieņēmumi; 4) dzīves līmenis / kvalitāte; 5) vides kvalitāte. Finansējuma saņēmējs (projekta pieteicējs) nodrošina detalizētas informācijas par iznākuma rādītājiem sasniegšanu: 1) revitalizētās teritorijas izmantošanas veids atbilstoši pašvaldības teritorijas izmantošanas un apbūves noteikumiem pirms un pēc projekta uzsākšanas; 2) jaunradīto darba vietu skaits dalījumā pa NACE2 nozarēm.</t>
  </si>
  <si>
    <t>VARAM nodrošina, ka tiek uzkrāta informācija par SAM izpratnē atbalstītajiem uzņēmumiem (nosaukums un reģistrācijas kods). VARAM nodrošina nepieciešamo datu uzkrāšanu sociāli - ekonomiskās ietekmes uz atbalstu saņēmušajām teritorijām (attīstības centriem un piegulošajiem Pašvaldībasem, kā arī Latgales PR un Alūksnes novadu) noteikšanai, analizējot vismaz šādus datus: 1) nodarbinātības un bezdarba līmenis; 2) iedzīvotāju skaits un IIN ieņēmumi; 3) uzņēmumu skaits un UIN ieņēmumi; 4) dzīves līmenis / kvalitāte; 5) vides kvalitāte. Finansējuma saņēmējs (projekta pieteicējs) nodrošina detalizētas informācijas par iznākuma rādītājiem sasniegšanu: 1) revitalizētās teritorijas izmantošanas veids atbilstoši pašvaldības teritorijas izmantošanas un apbūves noteikumiem pirms un pēc projekta uzsākšanas; 2) jaunradīto darba vietu skaits dalījumā pa NACE2 nozarēm.</t>
  </si>
  <si>
    <t>JNI ,ESF</t>
  </si>
  <si>
    <t xml:space="preserve">JNI, ESF </t>
  </si>
  <si>
    <t>Iekļaujoša darba tirgus un nabadzības risku pētījumi (t.sk. novērtējumi un metodoloģijas), kuru izstrādei sniegts atbalsts</t>
  </si>
  <si>
    <t>Pētījumi (t.sk. novērtējumi un metodoloģijas)</t>
  </si>
  <si>
    <t xml:space="preserve"> IZM izstrādājot normatīvo regulējumu  nodrošina, ka finansējuma saņēmējs uzkrāj informāciju par profesionālās izglītības iestāžu skaitu, kuras izglītības procesā izmanto jaunizstrādāto profesijas standartu mācību līdzekļus, modulārās profesionālās izglītības programmas, kuru izstrādei ir sniegts ESF atbalsts</t>
  </si>
  <si>
    <t>Rādītāja ID Nr.</t>
  </si>
  <si>
    <t xml:space="preserve">Rādītāja nosaukums </t>
  </si>
  <si>
    <t>9</t>
  </si>
  <si>
    <t>DP Plānotā vērtība (2023. gadā)</t>
  </si>
  <si>
    <t>Plānotā vērtība (prognoze), kumulatīvi</t>
  </si>
  <si>
    <t>X</t>
  </si>
  <si>
    <t>GIP</t>
  </si>
  <si>
    <t>i.1.1.1.ak (S111)</t>
  </si>
  <si>
    <t>Izsludināti iepirkuma konkursi, % no kopējā plānoto darbu apjoma</t>
  </si>
  <si>
    <t>projektu dati</t>
  </si>
  <si>
    <t>FR</t>
  </si>
  <si>
    <t>F01</t>
  </si>
  <si>
    <t>Sertifikācijas iestādes uzskaites sistēma</t>
  </si>
  <si>
    <t>Noslēgtie līgumi ar finansējuma saņēmēju par projektu ieviešanu</t>
  </si>
  <si>
    <t>i.1.2.1.a i.1.2.2.a (S121)</t>
  </si>
  <si>
    <t>līgumi</t>
  </si>
  <si>
    <t>1.2.1., 1.2.2.</t>
  </si>
  <si>
    <t>1.2.1, 1.2.2.</t>
  </si>
  <si>
    <t>i.1.2.1.a i.1.2.2.a (CO01)</t>
  </si>
  <si>
    <t>uzņēmumi</t>
  </si>
  <si>
    <t>F02</t>
  </si>
  <si>
    <t>Finanšu rādītājs 2.PV (ERAF)</t>
  </si>
  <si>
    <t>I.2.2.1.a. (S221)</t>
  </si>
  <si>
    <t>Noslēgtie līgumi par informāciju sistēmu/ e-pakalpojumu izstrādi/piegādi procentos no kopējā pilnveidojamo procesu skaita</t>
  </si>
  <si>
    <t>F03</t>
  </si>
  <si>
    <t>F04</t>
  </si>
  <si>
    <t>Finanšu rādītājs 3.PV (ERAF)</t>
  </si>
  <si>
    <t>Finanšu rādītājs 3.PV (ESF)</t>
  </si>
  <si>
    <t>i.3.1.1.a i.3.1.2.a (CO01)</t>
  </si>
  <si>
    <t>3.1.1. 3.1.2.</t>
  </si>
  <si>
    <t>F05</t>
  </si>
  <si>
    <t>F06</t>
  </si>
  <si>
    <t>Finanšu rādītājs 4.PV (KF)</t>
  </si>
  <si>
    <t>Finanšu rādītājs 4.PV (ERAF)</t>
  </si>
  <si>
    <t>reģioni</t>
  </si>
  <si>
    <t>i.4.2.1.a (S421)</t>
  </si>
  <si>
    <t>Noslēgtie līgumi ar finansējuma saņēmēju par ēku siltināšanu</t>
  </si>
  <si>
    <t>i.4.5.1.a (S451)</t>
  </si>
  <si>
    <t>Noslēgtie līgumi ar finansējuma saņēmēju</t>
  </si>
  <si>
    <t>F07</t>
  </si>
  <si>
    <t>F08</t>
  </si>
  <si>
    <t>Finanšu rādītājs 5.PV (ERAF)</t>
  </si>
  <si>
    <t>Finanšu rādītājs 5.PV (KF)</t>
  </si>
  <si>
    <t>Noslēgtie līgumi ar finansējuma saņēmējiem par projektu ieviešanu</t>
  </si>
  <si>
    <t>F09</t>
  </si>
  <si>
    <t>F10</t>
  </si>
  <si>
    <t>Finanšu rādītājs 6.PV (ERAF)</t>
  </si>
  <si>
    <t>Finanšu rādītājs 6.PV (KF)</t>
  </si>
  <si>
    <t>Rekonstruēto vai modernizēto autoceļu kopējais garums (TEN-T)</t>
  </si>
  <si>
    <t>i.6.1.5.a (S615)</t>
  </si>
  <si>
    <t>Izsludinātie būvniecības iepirkumi % no kopējo rekonstruējamo ceļa posmu (TEN-T) skaita</t>
  </si>
  <si>
    <t>i.6.2.1.a (S621)</t>
  </si>
  <si>
    <t>Noslēgtie līgumi ar projekta īstenotāju par projekta īstenošanu % no kopējā 6.2.1. SAM finansējuma</t>
  </si>
  <si>
    <t>i.6.3.1.a (S631)</t>
  </si>
  <si>
    <t>Izsludinātie būvniecības iepirkumi % no kopējo rekunstruējamo ceļa posmu skaita</t>
  </si>
  <si>
    <t>F11</t>
  </si>
  <si>
    <t>F12</t>
  </si>
  <si>
    <t>Finanšu rādītājs 7.PV (ESF)</t>
  </si>
  <si>
    <t>Finanšu rādītājs 7.PV (JNI)</t>
  </si>
  <si>
    <t>JNI</t>
  </si>
  <si>
    <t>F14</t>
  </si>
  <si>
    <t>F15</t>
  </si>
  <si>
    <t>Finanšu rādītājs 8.PV (ERAF)</t>
  </si>
  <si>
    <t>Finanšu rādītājs 8.PV (ESF)</t>
  </si>
  <si>
    <t>F16</t>
  </si>
  <si>
    <t>F17</t>
  </si>
  <si>
    <t>Finanšu rādītājs 9.PV (ESF)</t>
  </si>
  <si>
    <t>Finanšu rādītājs 9.PV (ERAF)</t>
  </si>
  <si>
    <t>Noslēgtie līgumi ar finansējuma saņēmēju % no kopējā SAM finansējuma</t>
  </si>
  <si>
    <t>9.3.2.a (S932)</t>
  </si>
  <si>
    <t>Uzlaboto ārstniecības iestāžu skaits, kurās attistīta infrastruktūra veselības aprūpes pakalpojumu sniegšanai</t>
  </si>
  <si>
    <t>i.9.3.2.b (CO36)</t>
  </si>
  <si>
    <t xml:space="preserve">Iedzīvotāju skaits, kuriem ir pieejami  uzlaboti veselības aprūpes pakalpojumi </t>
  </si>
  <si>
    <t>Cilvēku skaits</t>
  </si>
  <si>
    <t>187 (2013)</t>
  </si>
  <si>
    <t>1 254 (2012)</t>
  </si>
  <si>
    <t>1400 IeVP un 250 VPD darbinieki</t>
  </si>
  <si>
    <t>200 IeVP un 50 VPD darbinieki</t>
  </si>
  <si>
    <t>P</t>
  </si>
  <si>
    <t>100 IeVP un 25 VPD darbinieki</t>
  </si>
  <si>
    <t>500 IeVP un 100 VPD darbinieki</t>
  </si>
  <si>
    <t>800 IeVP un 150 VPD darbinieki</t>
  </si>
  <si>
    <t>1100 IeVP un 200 VPD darbinieki</t>
  </si>
  <si>
    <t>309 567 (2013)</t>
  </si>
  <si>
    <t>80 000 
(precizēts atbilstoši MKN projektam (05.11.2015. izsludināts VSS)</t>
  </si>
  <si>
    <t>20 000
(precizēts atbilstoši MKN projektam (05.11.2015. izsludināts VSS)</t>
  </si>
  <si>
    <t>50 000
(precizēts atbilstoši MKN projektam (05.11.2015. izsludināts VSS)</t>
  </si>
  <si>
    <t>450 000
(precizēts atbilstoši MKN projektam (05.11.2015. izsludināts VSS)</t>
  </si>
  <si>
    <t>47 685 (2012)</t>
  </si>
  <si>
    <t>1 093 (2012)</t>
  </si>
  <si>
    <t>Inovatīvo komersantu īpatsvars</t>
  </si>
  <si>
    <t>1100–1120</t>
  </si>
  <si>
    <t>Izbūvēts multimodāls transporta mezgls</t>
  </si>
  <si>
    <t>26–45</t>
  </si>
  <si>
    <t>Projektu īpatsvars, kuros izmanto elektronisko datu apmaiņas sistēmu, pret kopējo projektu skaitu  attiecīgajā kalendārajā gadā</t>
  </si>
  <si>
    <t>Nodarbināto personu ar zemu izglītības līmeni  skaits vecumā no 25 gadiem, kas saņēmuši ESF atbalstu dalībai apmācībās</t>
  </si>
  <si>
    <t>Personas/sertifikāti</t>
  </si>
  <si>
    <t>614 (2013)</t>
  </si>
  <si>
    <t>i.7.2.1.ak</t>
  </si>
  <si>
    <t xml:space="preserve">3.1.1.4. </t>
  </si>
  <si>
    <t>1.2.2.3.</t>
  </si>
  <si>
    <t xml:space="preserve">29,9 (2010)
</t>
  </si>
  <si>
    <t>32,86 (2012)</t>
  </si>
  <si>
    <t>Apstiprināto vadlīniju un valsts standartu skaits vispārējā izglītībā, kas nodrošina kompetenču pieejā balstīta mācību satura īstenošanu</t>
  </si>
  <si>
    <t xml:space="preserve">Vadlīniju un valsts standartu skaits vispārējā izglītībā, kuru aprobācijai un ieviešanai saņemts ESF atbalsts  </t>
  </si>
  <si>
    <t>Kompetenču pieejā balstītu (t.sk. izglītojamajiem ar mācīšanās traucējumiem) un pedagogiem paredzētu mācību un metodisko līdzekļu skaits, kuru izstrādei piešķirts ESF atbalsts</t>
  </si>
  <si>
    <t>Izglītojamajiem ar garīgās attīstības traucējumiem un pedagogiem paredzētu mācību un metodisko līdzekļu skaits, kuru izstrādei piešķirts ESF atbalsts</t>
  </si>
  <si>
    <t>Projektu dati, VID , Datu valsts inspekcija</t>
  </si>
  <si>
    <t>Kvalifikāciju ieguvušo personu skaits pēc dalības ESF apmācībās  profesionālās kompetences pilnveidei (pedagogi, prakses vadītāji, darba vidē balstītu mācību vadītāji, amatu meistari, nozaru pārstāvji, direktori, to vietnieki u.c. adminstrācijas pārstāvji)</t>
  </si>
  <si>
    <t>Nodarbinātas personas, kas saņēmušas ESF atbalstu mācībām  (pedagogi, prakses vadītāji, darba vidē balstītu mācību vadītāji, amatu meistari, nozaru pārstāvji, direktori, to vietnieki u.c. adminstrācijas pārstāvji)</t>
  </si>
  <si>
    <t>Pedagogu skaits, kas piedalījušies jaunistrādātā mācību satura (kas izstrādātsDarbīubas programmas "Cilvēkresursi un nodarbinātība" papildinājuma 1.2.1.1.1. apakšaktivitātes "Nozaru kvalifikāciju sistēmas izveide un profesionālās izglītības pārstrukturizācija" ietvaros tiks izstrādāts SAM 8.5.2. ietvaros) aprobācijā</t>
  </si>
  <si>
    <t>i.7.1.2.b</t>
  </si>
  <si>
    <t>Kvalifikāciju ieguvušie nodarbināti dalībnieki tūlīt pēc dalības apmācībās</t>
  </si>
  <si>
    <t>i.7.2.1.f</t>
  </si>
  <si>
    <t>Nodarbinātas personas</t>
  </si>
  <si>
    <t xml:space="preserve">Atbalstu saņēmušo patvēruma meklētāju un personu ar bēgļa vai alternatīvo statusu skaits (vidēji gadā) </t>
  </si>
  <si>
    <t>9.2.1.3.</t>
  </si>
  <si>
    <t>Bērnu skaits ar saskarsmes grūtībām un uzvedības traucējumiem, kuriem izstrādātas atbalsta programmas</t>
  </si>
  <si>
    <t>Speciālistu un bērnu ar saskarsmes grūtībām likumisko pārstāvju vai aprūpētāju skaits, kuriem sniegtas rekomendācijas bērnu uzvedības korekcijai</t>
  </si>
  <si>
    <t xml:space="preserve">
43,3</t>
  </si>
  <si>
    <t xml:space="preserve">
52,0</t>
  </si>
  <si>
    <t xml:space="preserve">
39,1</t>
  </si>
  <si>
    <t xml:space="preserve">
30,8</t>
  </si>
  <si>
    <t xml:space="preserve">
35,0</t>
  </si>
  <si>
    <t xml:space="preserve">
26,6</t>
  </si>
  <si>
    <t xml:space="preserve">
19,7</t>
  </si>
  <si>
    <t xml:space="preserve">
32,1</t>
  </si>
  <si>
    <t>r.7.2.1.h (CR07)</t>
  </si>
  <si>
    <t>r.7.2.1.ik (CR08)</t>
  </si>
  <si>
    <t>r.7.2.1.jk (CR09)</t>
  </si>
  <si>
    <t>r.7.2.1.kk (CR10)</t>
  </si>
  <si>
    <t>r.7.2.1.lk (CR11)</t>
  </si>
  <si>
    <t>r.7.2.1.mk (CR12)</t>
  </si>
  <si>
    <t>70 541 (2012)</t>
  </si>
  <si>
    <t>i.7.2.1.e (CO01)</t>
  </si>
  <si>
    <t>i.7.2.1.bk</t>
  </si>
  <si>
    <t>kWh/m2/ gadā</t>
  </si>
  <si>
    <t>kWh/m2/gadā</t>
  </si>
  <si>
    <t xml:space="preserve">  m2</t>
  </si>
  <si>
    <t>m2</t>
  </si>
  <si>
    <t xml:space="preserve">CO2 emisijas dzelzceļa pārvadājumos </t>
  </si>
  <si>
    <t xml:space="preserve">VDI dati
</t>
  </si>
  <si>
    <t xml:space="preserve">Sākotnējā vērtība (teritoriālajā griezumā, ja attiecināms) sākotnējās vērtības gads </t>
  </si>
  <si>
    <t>5.6.2. (S562)</t>
  </si>
  <si>
    <t>Prioritārais virziens/ 
Specifiskā atbalsta mērķa Nr.</t>
  </si>
  <si>
    <t>Darbības programmas papildinājuma (DPP) pasākuma numurs</t>
  </si>
  <si>
    <t>Finanšu rādītājs 1.prioritārā virziena (PV) (ERAF)</t>
  </si>
  <si>
    <t>Darbības programmas (DP) Starpposma vērtība 2018.gadā</t>
  </si>
  <si>
    <t>e-pakalpojuma izmantošanas skaita pieaugums pilnveidotajos e-pakalpojumos. mērvienība - (apmeklējumi gadā)</t>
  </si>
  <si>
    <t>Nodarbināto personu skaits vecumā no 25 gadiem, kas pilnveidojuši kompetenci pēc dalības ESF mācībās, izņemot nodarbinātos ar zemu izglītības līmeni</t>
  </si>
  <si>
    <t>98, 99, 100, 110, 141</t>
  </si>
  <si>
    <t>Vidējais manevrēšanas laiks ielidojošajiem reisiem ar kursu RWY18</t>
  </si>
  <si>
    <r>
      <t>98, 99, 100, 111</t>
    </r>
    <r>
      <rPr>
        <sz val="10"/>
        <color rgb="FFFF0000"/>
        <rFont val="Times New Roman"/>
        <family val="1"/>
        <charset val="186"/>
      </rPr>
      <t/>
    </r>
  </si>
  <si>
    <t>Centrālās statistikas pārvaldes (CSP) dati</t>
  </si>
  <si>
    <t>CSP dati, zinātnisko publikāciju datu bāzes (SCImago) dati</t>
  </si>
  <si>
    <t xml:space="preserve">Darba tirgus apsteidzošo pārkārtojumu sistēmas izveidei nepieciešamo dokumentu skaits </t>
  </si>
  <si>
    <t>Dokumentu skaits</t>
  </si>
  <si>
    <t>9.1.1.1., 
9.1.1.2.</t>
  </si>
  <si>
    <t>9.3.1.2.</t>
  </si>
  <si>
    <t xml:space="preserve">Izveidota funkcionēšanas novērtēšanas sistēmas infrastruktūra </t>
  </si>
  <si>
    <t>Izveidota asistīvo tehnoloģiju (tehnisko palīglīdzekļu) apmaiņas fonda infrastruktūra</t>
  </si>
  <si>
    <t>Infrastruktūra</t>
  </si>
  <si>
    <t>Finanšu ministre</t>
  </si>
  <si>
    <t>D.Reizniece-Ozola</t>
  </si>
  <si>
    <t xml:space="preserve">16757  </t>
  </si>
  <si>
    <t>0</t>
  </si>
  <si>
    <t>Komersantu skaits, kas saņem nefinansiālu atbalstu</t>
  </si>
  <si>
    <t>i.1.2.1.ek(CO27)</t>
  </si>
  <si>
    <t>r.7.2.1.fk (CR05)</t>
  </si>
  <si>
    <t>r.7.2.1.m (CR13)</t>
  </si>
  <si>
    <t>i.9.2.1.c</t>
  </si>
  <si>
    <t>i.9.2.1.d</t>
  </si>
  <si>
    <t>i.9.2.1.e</t>
  </si>
  <si>
    <t>i.9.2.2.f</t>
  </si>
  <si>
    <t>i.9.2.2.g</t>
  </si>
  <si>
    <t>Reizi gadā un projekta īstenošanas noslēgumā</t>
  </si>
  <si>
    <t>Izglītības iestāžu skaits, kas ieviesušas un nodrošina sistēmisku atbalstu priekšlaicīgas mācību pārtraukšanas riska mazināšanai</t>
  </si>
  <si>
    <t>Izglītības iestāžu skaits, kas saņēmušas ESF atbalstu priekšlaicīgas mācību pārtraukšanas riska mazināšanai</t>
  </si>
  <si>
    <t>Vienu reizi projekta īstenošanas noslēgumā</t>
  </si>
  <si>
    <t>Vispārējās un profesionālās izglītības iestāžu skaits</t>
  </si>
  <si>
    <t>28 000 - 30 000</t>
  </si>
  <si>
    <t>Sasniegtā vērtība, kumalatīvi</t>
  </si>
  <si>
    <t xml:space="preserve">Pilnībā modernizēto vispārējās izglītības iestāžu (sākumskolas, pamatskolas, vidusskolas, ģimnāzijas, valsts ģimnāzijas) skaits </t>
  </si>
  <si>
    <t xml:space="preserve">Izglītojamo, kuriem ir pieejama modernizēta vispārējās izglītības mācību vide, īpatsvars to kopskaitā. 
</t>
  </si>
  <si>
    <t>Pakalpojumu sniegšanas veiktspēja atbalstītajās vispārējās izglītības iestādēs, tai skaitā tajās, kas īsteno profesionālās izglītības programmas</t>
  </si>
  <si>
    <t xml:space="preserve">i.9.3.1.c </t>
  </si>
  <si>
    <t xml:space="preserve">i.9.3.1.d </t>
  </si>
  <si>
    <t>172 000 [1 Plānotā vērība 2023.gadā, ko plānots sasniegt, novirzot daļu finansējuma ar samazinātu atbalsta likmi]</t>
  </si>
  <si>
    <t>59 000 (2012)</t>
  </si>
  <si>
    <t>83 800 </t>
  </si>
  <si>
    <t>3.4.2.2.</t>
  </si>
  <si>
    <t>3.4.2.1.</t>
  </si>
  <si>
    <t xml:space="preserve"> skaits</t>
  </si>
  <si>
    <t>Nozaru darba devēju un darba ņēmēju organizāciju noslēgto ģenerālvienošanās skaits</t>
  </si>
  <si>
    <t>Noorganizēto pasākumu skaits nozaru darba devēju un darba ņēmēju  organizāciju iesaistē sociālajā dialogā</t>
  </si>
  <si>
    <t>Vienu reizi plānošanas periodā – uz 31.12.2019.</t>
  </si>
  <si>
    <t>665</t>
  </si>
  <si>
    <t>100</t>
  </si>
  <si>
    <t>241</t>
  </si>
  <si>
    <t>382</t>
  </si>
  <si>
    <t>523</t>
  </si>
  <si>
    <t>Atbalstīto mikrouzņēmumu, mazo un vidējo uzņēmumu skaits bīstamajās nozarēs, kas ir ieviesuši darba aizsardzības prasības</t>
  </si>
  <si>
    <t xml:space="preserve">SIR </t>
  </si>
  <si>
    <t>Darba devēji, kuri piedalījušies izglītojošos pasākumos par sociālās iekļaušanas un diskriminācijas novēršanas jautājumiem</t>
  </si>
  <si>
    <t>4 158 418</t>
  </si>
  <si>
    <t>150 000 000</t>
  </si>
  <si>
    <t>67 000 000</t>
  </si>
  <si>
    <t xml:space="preserve">
0
 </t>
  </si>
  <si>
    <t>Privātais finansējums, kas piesaistīts publiskajam finansējumam, (ne grantiem)</t>
  </si>
  <si>
    <t>5.2.1.3</t>
  </si>
  <si>
    <t>Atkritumu reģenerācijas iekārtu jaudas pieaugums</t>
  </si>
  <si>
    <t>5.4.3.</t>
  </si>
  <si>
    <t>r.5.4.3</t>
  </si>
  <si>
    <t>5.6.3.</t>
  </si>
  <si>
    <t>Kopējā atjaunotā zemes platība</t>
  </si>
  <si>
    <t>Piesārņoto vietu, kas radušās naftas pārstrādes ražošanas laikā un kurās nav veikta sanācija, skaits</t>
  </si>
  <si>
    <t>9 (2016)</t>
  </si>
  <si>
    <t>izveidota un attīstīta sabiedrības vides apziņas veicināšanas infrastruktūra trīs nacionālas nozīmes vides izglītības un informācijas centros</t>
  </si>
  <si>
    <t>nacionālas nozīmes vides izglītības un informācijas centri</t>
  </si>
  <si>
    <t>SIR /I</t>
  </si>
  <si>
    <t>SIR/I</t>
  </si>
  <si>
    <t>48.0</t>
  </si>
  <si>
    <t>25</t>
  </si>
  <si>
    <t>26</t>
  </si>
  <si>
    <t>Laika apstākļu ietekmētās kuģu dīkstāves reidā vidēji gadā</t>
  </si>
  <si>
    <t>i.9.1.1.ak (CO01) *</t>
  </si>
  <si>
    <t>Harijs.Kārkliņš@fm.gov.lv</t>
  </si>
  <si>
    <t>Kārkliņš, 67095473</t>
  </si>
  <si>
    <r>
      <rPr>
        <vertAlign val="superscript"/>
        <sz val="16"/>
        <color theme="1"/>
        <rFont val="Times New Roman"/>
        <family val="1"/>
        <charset val="186"/>
      </rPr>
      <t>1</t>
    </r>
    <r>
      <rPr>
        <sz val="16"/>
        <color theme="1"/>
        <rFont val="Times New Roman"/>
        <family val="1"/>
        <charset val="186"/>
      </rPr>
      <t xml:space="preserve"> I-Iznākuma; R-Rezultāta; GIP-Galvenais īstenošanas posms; FR-Finanšu rādītājs; TP - Tehniskās palīdzības rādītājs; SIR - specifiskais iznākuma rādītājs (tam uzkrāj faktiskās vērtības)</t>
    </r>
  </si>
  <si>
    <r>
      <rPr>
        <vertAlign val="superscript"/>
        <sz val="16"/>
        <color theme="1"/>
        <rFont val="Times New Roman"/>
        <family val="1"/>
        <charset val="186"/>
      </rPr>
      <t>2</t>
    </r>
    <r>
      <rPr>
        <sz val="16"/>
        <color theme="1"/>
        <rFont val="Times New Roman"/>
        <family val="1"/>
        <charset val="186"/>
      </rPr>
      <t xml:space="preserve"> EM - Ekonomikas ministrija; FM - Finanšu ministrija; IZM - Izglītības un zinātnes ministrija; KM - Kultūras ministrija; LM - Labklājības ministrija; SM - Satiksmes ministrija; TM - Tieslietu ministrija; VARAM - Vides aizsardzības un reģionālās attīstības ministrija; VK - Valsts kanceleja; VM - Veselības ministrija; ZM - Zemkopības ministrija</t>
    </r>
  </si>
  <si>
    <r>
      <rPr>
        <vertAlign val="superscript"/>
        <sz val="16"/>
        <color theme="1"/>
        <rFont val="Times New Roman"/>
        <family val="1"/>
        <charset val="186"/>
      </rPr>
      <t>3</t>
    </r>
    <r>
      <rPr>
        <sz val="16"/>
        <color theme="1"/>
        <rFont val="Times New Roman"/>
        <family val="1"/>
        <charset val="186"/>
      </rPr>
      <t xml:space="preserve"> X - rādītāji, kuri veido snieguma ietvaru</t>
    </r>
  </si>
  <si>
    <r>
      <rPr>
        <vertAlign val="superscript"/>
        <sz val="16"/>
        <color theme="1"/>
        <rFont val="Times New Roman"/>
        <family val="1"/>
        <charset val="186"/>
      </rPr>
      <t>4</t>
    </r>
    <r>
      <rPr>
        <sz val="16"/>
        <color theme="1"/>
        <rFont val="Times New Roman"/>
        <family val="1"/>
        <charset val="186"/>
      </rPr>
      <t xml:space="preserve"> ERAF un KF iznākuma rādītājiem sasniegtās un plānotās vērtības jānorāda par: 1) L -atlasītām darbībam (selected operations), t.i., noslēgto līgumu plānotie rādītāji; 2) P - pilnībā īstenotām darbībām (fully implemented operations), t.i, faktiski sasniegtie rādītāji projektos, kuros ir pabeigtas uz rādītāju sasniegšanu vērstās aktivitātes.</t>
    </r>
  </si>
  <si>
    <r>
      <rPr>
        <vertAlign val="superscript"/>
        <sz val="16"/>
        <color theme="1"/>
        <rFont val="Times New Roman"/>
        <family val="1"/>
        <charset val="186"/>
      </rPr>
      <t>5</t>
    </r>
    <r>
      <rPr>
        <sz val="16"/>
        <color theme="1"/>
        <rFont val="Times New Roman"/>
        <family val="1"/>
        <charset val="186"/>
      </rPr>
      <t xml:space="preserve"> Sasniegto un plānoto vērtību salīdzinājumu pret 2018. gada DP plānoto starpposma vērtību veic tikai snieguma ietvara rādītājiem</t>
    </r>
  </si>
  <si>
    <r>
      <rPr>
        <vertAlign val="superscript"/>
        <sz val="16"/>
        <color theme="1"/>
        <rFont val="Times New Roman"/>
        <family val="1"/>
        <charset val="186"/>
      </rPr>
      <t>6</t>
    </r>
    <r>
      <rPr>
        <sz val="16"/>
        <color theme="1"/>
        <rFont val="Times New Roman"/>
        <family val="1"/>
        <charset val="186"/>
      </rPr>
      <t xml:space="preserve"> ERAF - Eiropas Reģionālās attīstības fonds; ESF - Eiropas Sociālais fonds; KF - Kohēzijas fonds; JNI - ES budžeta speciālais piešķīrums jauniešu nodarbinātības iniciatīvas finansēšanai</t>
    </r>
  </si>
  <si>
    <r>
      <t>Snieguma ietvars</t>
    </r>
    <r>
      <rPr>
        <b/>
        <vertAlign val="superscript"/>
        <sz val="20"/>
        <color theme="1"/>
        <rFont val="Times New Roman"/>
        <family val="1"/>
        <charset val="186"/>
      </rPr>
      <t>3</t>
    </r>
  </si>
  <si>
    <r>
      <t>Vērtības noteikšana, P/L</t>
    </r>
    <r>
      <rPr>
        <b/>
        <vertAlign val="superscript"/>
        <sz val="20"/>
        <color theme="1"/>
        <rFont val="Times New Roman"/>
        <family val="1"/>
        <charset val="186"/>
      </rPr>
      <t>4</t>
    </r>
  </si>
  <si>
    <r>
      <t>Fonds</t>
    </r>
    <r>
      <rPr>
        <b/>
        <vertAlign val="superscript"/>
        <sz val="20"/>
        <color theme="1"/>
        <rFont val="Times New Roman"/>
        <family val="1"/>
        <charset val="186"/>
      </rPr>
      <t>6</t>
    </r>
  </si>
  <si>
    <r>
      <t>% no 2018g. starpposma vērtības</t>
    </r>
    <r>
      <rPr>
        <b/>
        <vertAlign val="superscript"/>
        <sz val="20"/>
        <color theme="1"/>
        <rFont val="Times New Roman"/>
        <family val="1"/>
        <charset val="186"/>
      </rPr>
      <t>5</t>
    </r>
  </si>
  <si>
    <r>
      <t>Rādītāja tips</t>
    </r>
    <r>
      <rPr>
        <b/>
        <vertAlign val="superscript"/>
        <sz val="20"/>
        <color theme="1"/>
        <rFont val="Times New Roman"/>
        <family val="1"/>
        <charset val="186"/>
      </rPr>
      <t>1</t>
    </r>
  </si>
  <si>
    <r>
      <t>Ielidojošo reisu ar kursu RWY18 gaisa kuģu dzinēju radītais vidējais CO2 apjoms manevrēšanas laikā (</t>
    </r>
    <r>
      <rPr>
        <i/>
        <sz val="18"/>
        <rFont val="Times New Roman"/>
        <family val="1"/>
        <charset val="186"/>
      </rPr>
      <t>taxi-in</t>
    </r>
    <r>
      <rPr>
        <sz val="18"/>
        <rFont val="Times New Roman"/>
        <family val="1"/>
        <charset val="186"/>
      </rPr>
      <t>)</t>
    </r>
  </si>
  <si>
    <t>2 125 683 000 –           2 438 753 000</t>
  </si>
  <si>
    <t>65 (2013)</t>
  </si>
  <si>
    <t>1 279 578  (2013)</t>
  </si>
  <si>
    <t>EM IZ (MK 09.07.2013. prot. Nr. 39, 44§); LM IZ (MK 21.05.2013. prot. Nr. 30, 53§) [1 EM - MK IZ par darba tirgus vidēja un ilgtermiņa prognozēm, LM - MK IZ par darba tirgus īstermiņa prognozēm un bezdarbnieku un darba meklētāju prioritārajiem apmācību virzieniem] (2012)</t>
  </si>
  <si>
    <t>i.4.1.1.b</t>
  </si>
  <si>
    <t>i.4.1.1.ck (CO30)</t>
  </si>
  <si>
    <t>i.4.1.1.dk (CO34)</t>
  </si>
  <si>
    <t>r.8.1.2.a</t>
  </si>
  <si>
    <t>r.8.1.2. b</t>
  </si>
  <si>
    <t>i.8.1.2.a</t>
  </si>
  <si>
    <t>r.8.4.1.a</t>
  </si>
  <si>
    <t>r.8.4.1. b</t>
  </si>
  <si>
    <t>i.8.4.1.a</t>
  </si>
  <si>
    <t>i.8.4.1.b</t>
  </si>
  <si>
    <t>17=16/10</t>
  </si>
  <si>
    <t>24</t>
  </si>
  <si>
    <t xml:space="preserve"> Gaiši zaļi iezīmētajās rindās ir DP snieguma ietvara rādītāji</t>
  </si>
  <si>
    <t>3.pielikums</t>
  </si>
  <si>
    <t>r.7.1.1.ak (CR03)</t>
  </si>
  <si>
    <t>r.7.1.1.b</t>
  </si>
  <si>
    <t>i.7.1.1.ak  (CO01)</t>
  </si>
  <si>
    <t>i.7.1.1.b</t>
  </si>
  <si>
    <t>r.9.1.1.ak (CR04)</t>
  </si>
  <si>
    <t>r.9.1.1.b</t>
  </si>
  <si>
    <t>*Izveidota Darba tirgus apsteidzošo pārkārtojumu sistēma, kas ietver šādus galvenos elementus: - ekonomikas attīstības un darba tirgus prognozes (makro līmenis), nacionālo Nodarbinātības barometru (īstermiņa prognozēšanu un monitoringu),  izglītības politikas veidotāju iesaisti, struktūrpolitikas un nodarbinātības politikas veidotāju iesaisti, nevalstiskās organizācijas, darba devējus u.c. ieinteresētās puses</t>
  </si>
  <si>
    <t>Izveidota sistēma *</t>
  </si>
  <si>
    <t>2017.gada plāns investīciju rādītāju progresam Kohēzijas politikas ES fondu 2014. - 2020. gada plānošanas perioda ietvaros</t>
  </si>
  <si>
    <t>4</t>
  </si>
  <si>
    <t>9=8/6</t>
  </si>
  <si>
    <t>2023.g. mērķa izpildes %</t>
  </si>
  <si>
    <t>Harijs.Karklins@fm.gov.lv</t>
  </si>
  <si>
    <t xml:space="preserve">Nepieciešams nodrošināt, ka projektā tiek uzkrāta informācija par informatīvo pasākumu veidiem (piem. reklāma TV, radio, klātienes pasākums), kā arī pasākuma ilgumu un laika periodu. TV, Radio pasākumiem laika periods, kurā tie tiek īstenoti. Klātienes pasākumiem norises vieta un datums. </t>
  </si>
  <si>
    <r>
      <t>Atbildīgā iestāde</t>
    </r>
    <r>
      <rPr>
        <b/>
        <vertAlign val="superscript"/>
        <sz val="20"/>
        <color theme="1"/>
        <rFont val="Times New Roman"/>
        <family val="1"/>
        <charset val="186"/>
      </rPr>
      <t>1</t>
    </r>
  </si>
  <si>
    <r>
      <rPr>
        <vertAlign val="superscript"/>
        <sz val="16"/>
        <color theme="1"/>
        <rFont val="Times New Roman"/>
        <family val="1"/>
        <charset val="186"/>
      </rPr>
      <t>1</t>
    </r>
    <r>
      <rPr>
        <sz val="16"/>
        <color theme="1"/>
        <rFont val="Times New Roman"/>
        <family val="1"/>
        <charset val="186"/>
      </rPr>
      <t xml:space="preserve"> EM - Ekonomikas ministrija; FM - Finanšu ministrija; IZM - Izglītības un zinātnes ministrija; KM - Kultūras ministrija; LM - Labklājības ministrija; SM - Satiksmes ministrija; </t>
    </r>
  </si>
  <si>
    <t xml:space="preserve">  TM - Tieslietu ministrija; VARAM - Vides aizsardzības un reģionālās attīstības ministrija; VK - Valsts kanceleja; VM - Veselības ministrija; ZM - Zemkopības ministrija</t>
  </si>
  <si>
    <t xml:space="preserve">  izglītības politikas veidotāju iesaisti, struktūrpolitikas un nodarbinātības politikas veidotāju iesaisti, nevalstiskās organizācijas, darba devējus u.c. ieinteresētās puses</t>
  </si>
  <si>
    <t xml:space="preserve">  ekonomikas attīstības un darba tirgus prognozes (makro līmenis), nacionālo Nodarbinātības barometru (īstermiņa prognozēšanu un monitoringu),  </t>
  </si>
  <si>
    <t>Pedagogu skaits</t>
  </si>
  <si>
    <t>* Specifiskā atbalsta mērķa 7.1.2 rādītāja skaidrojums: Izveidota Darba tirgus apsteidzošo pārkārtojumu sistēma, kas ietver šādus galvenos elementus: - </t>
  </si>
  <si>
    <t>Centru skaits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</si>
</sst>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sz val="10"/>
      <color theme="1"/>
      <name val="Times New Roman"/>
      <family val="1"/>
      <charset val="186"/>
    </font>
    <font>
      <sz val="10"/>
      <name val="Times New Roman"/>
      <family val="1"/>
      <charset val="186"/>
    </font>
    <font>
      <sz val="10"/>
      <color rgb="FFFF0000"/>
      <name val="Times New Roman"/>
      <family val="1"/>
      <charset val="186"/>
    </font>
    <font>
      <sz val="14"/>
      <color theme="1"/>
      <name val="Times New Roman"/>
      <family val="1"/>
      <charset val="186"/>
    </font>
    <font>
      <sz val="14"/>
      <name val="Times New Roman"/>
      <family val="1"/>
      <charset val="186"/>
    </font>
    <font>
      <b/>
      <sz val="20"/>
      <color theme="1"/>
      <name val="Times New Roman"/>
      <family val="1"/>
      <charset val="186"/>
    </font>
    <font>
      <sz val="16"/>
      <color theme="1"/>
      <name val="Times New Roman"/>
      <family val="1"/>
      <charset val="186"/>
    </font>
    <font>
      <sz val="16"/>
      <name val="Times New Roman"/>
      <family val="1"/>
      <charset val="186"/>
    </font>
    <font>
      <sz val="13"/>
      <name val="Times New Roman"/>
      <family val="1"/>
      <charset val="186"/>
    </font>
    <font>
      <sz val="24"/>
      <name val="Times New Roman"/>
      <family val="1"/>
      <charset val="186"/>
    </font>
    <font>
      <sz val="18"/>
      <name val="Times New Roman"/>
      <family val="1"/>
      <charset val="186"/>
    </font>
    <font>
      <u/>
      <sz val="12"/>
      <color theme="10"/>
      <name val="Times New Roman"/>
      <family val="2"/>
      <charset val="186"/>
    </font>
    <font>
      <vertAlign val="superscript"/>
      <sz val="16"/>
      <color theme="1"/>
      <name val="Times New Roman"/>
      <family val="1"/>
      <charset val="186"/>
    </font>
    <font>
      <sz val="16"/>
      <color rgb="FF000000"/>
      <name val="Times New Roman"/>
      <family val="1"/>
      <charset val="186"/>
    </font>
    <font>
      <sz val="20"/>
      <name val="Times New Roman"/>
      <family val="1"/>
      <charset val="186"/>
    </font>
    <font>
      <b/>
      <sz val="18"/>
      <color theme="1"/>
      <name val="Times New Roman"/>
      <family val="1"/>
      <charset val="186"/>
    </font>
    <font>
      <b/>
      <vertAlign val="superscript"/>
      <sz val="20"/>
      <color theme="1"/>
      <name val="Times New Roman"/>
      <family val="1"/>
      <charset val="186"/>
    </font>
    <font>
      <sz val="20"/>
      <color theme="1"/>
      <name val="Times New Roman"/>
      <family val="1"/>
      <charset val="186"/>
    </font>
    <font>
      <i/>
      <sz val="18"/>
      <name val="Times New Roman"/>
      <family val="1"/>
      <charset val="186"/>
    </font>
    <font>
      <sz val="10"/>
      <color theme="1"/>
      <name val="Calibri"/>
      <family val="2"/>
      <charset val="186"/>
      <scheme val="minor"/>
    </font>
  </fonts>
  <fills count="5">
    <fill>
      <patternFill patternType="none"/>
    </fill>
    <fill>
      <patternFill patternType="gray125"/>
    </fill>
    <fill>
      <patternFill patternType="solid">
        <fgColor theme="2" tint="-9.9978637043366805E-2"/>
        <bgColor indexed="64"/>
      </patternFill>
    </fill>
    <fill>
      <gradientFill degree="90">
        <stop position="0">
          <color theme="0"/>
        </stop>
        <stop position="1">
          <color theme="5" tint="0.80001220740379042"/>
        </stop>
      </gradientFill>
    </fill>
    <fill>
      <gradientFill degree="90">
        <stop position="0">
          <color theme="0"/>
        </stop>
        <stop position="1">
          <color theme="9" tint="0.59999389629810485"/>
        </stop>
      </gradient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2" fillId="0" borderId="0"/>
    <xf numFmtId="0" fontId="1" fillId="0" borderId="0"/>
    <xf numFmtId="0" fontId="14" fillId="0" borderId="0" applyNumberFormat="0" applyFill="0" applyBorder="0" applyAlignment="0" applyProtection="0"/>
  </cellStyleXfs>
  <cellXfs count="77">
    <xf numFmtId="0" fontId="0" fillId="0" borderId="0" xfId="0"/>
    <xf numFmtId="0" fontId="0" fillId="0" borderId="0" xfId="0" applyAlignment="1">
      <alignment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xf numFmtId="49" fontId="3" fillId="0" borderId="0" xfId="0" applyNumberFormat="1" applyFont="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wrapText="1"/>
    </xf>
    <xf numFmtId="49" fontId="4" fillId="0" borderId="0" xfId="0" applyNumberFormat="1" applyFont="1" applyAlignment="1">
      <alignment horizontal="center" vertical="center"/>
    </xf>
    <xf numFmtId="0" fontId="0" fillId="0" borderId="0" xfId="0" applyFill="1"/>
    <xf numFmtId="0" fontId="6" fillId="0" borderId="0" xfId="0" applyFont="1" applyAlignment="1">
      <alignment horizontal="center" vertical="center"/>
    </xf>
    <xf numFmtId="49" fontId="7" fillId="0" borderId="0" xfId="0" applyNumberFormat="1" applyFont="1" applyAlignment="1">
      <alignment horizontal="center" vertical="center"/>
    </xf>
    <xf numFmtId="49" fontId="6" fillId="0" borderId="0" xfId="0" applyNumberFormat="1" applyFont="1" applyAlignment="1">
      <alignment horizontal="center" vertical="center"/>
    </xf>
    <xf numFmtId="49" fontId="6" fillId="0" borderId="0" xfId="0" applyNumberFormat="1" applyFont="1" applyAlignment="1">
      <alignment wrapText="1"/>
    </xf>
    <xf numFmtId="0" fontId="6" fillId="0" borderId="0" xfId="0" applyFont="1" applyAlignment="1">
      <alignment wrapText="1"/>
    </xf>
    <xf numFmtId="0" fontId="11" fillId="0" borderId="0" xfId="0" applyFont="1" applyFill="1"/>
    <xf numFmtId="0" fontId="12" fillId="0" borderId="0" xfId="0" applyFont="1" applyFill="1" applyAlignment="1"/>
    <xf numFmtId="49" fontId="10" fillId="0"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14" fillId="0" borderId="0" xfId="3" applyFill="1"/>
    <xf numFmtId="0" fontId="9" fillId="0" borderId="0" xfId="0" applyFont="1" applyAlignment="1">
      <alignment horizontal="left"/>
    </xf>
    <xf numFmtId="0" fontId="9" fillId="0" borderId="0" xfId="0" applyFont="1" applyAlignment="1">
      <alignment horizontal="center" vertical="center"/>
    </xf>
    <xf numFmtId="3" fontId="9" fillId="0" borderId="0" xfId="0" applyNumberFormat="1" applyFont="1" applyAlignment="1">
      <alignment horizontal="left"/>
    </xf>
    <xf numFmtId="0" fontId="9" fillId="0" borderId="0" xfId="0" applyFont="1" applyFill="1" applyBorder="1" applyAlignment="1">
      <alignment horizontal="left" wrapText="1"/>
    </xf>
    <xf numFmtId="0" fontId="9" fillId="0" borderId="0" xfId="0" applyFont="1" applyBorder="1"/>
    <xf numFmtId="3" fontId="9" fillId="0" borderId="0" xfId="0" applyNumberFormat="1" applyFont="1" applyFill="1" applyBorder="1" applyAlignment="1">
      <alignment horizontal="left" wrapText="1"/>
    </xf>
    <xf numFmtId="0" fontId="9" fillId="0" borderId="0" xfId="0" applyFont="1"/>
    <xf numFmtId="0" fontId="16" fillId="0" borderId="0" xfId="0" applyFont="1" applyAlignment="1">
      <alignment vertical="center" wrapText="1"/>
    </xf>
    <xf numFmtId="0" fontId="9" fillId="2" borderId="0" xfId="0" applyFont="1" applyFill="1" applyBorder="1" applyAlignment="1">
      <alignment horizontal="left"/>
    </xf>
    <xf numFmtId="49" fontId="13" fillId="4"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xf>
    <xf numFmtId="3" fontId="17" fillId="4" borderId="1" xfId="0" applyNumberFormat="1" applyFont="1" applyFill="1" applyBorder="1" applyAlignment="1">
      <alignment horizontal="center" vertical="center" wrapText="1"/>
    </xf>
    <xf numFmtId="9" fontId="17" fillId="4"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49" fontId="20" fillId="3" borderId="0" xfId="0" applyNumberFormat="1" applyFont="1" applyFill="1" applyBorder="1" applyAlignment="1">
      <alignment horizontal="center" vertical="center" wrapText="1"/>
    </xf>
    <xf numFmtId="0" fontId="20" fillId="3" borderId="0" xfId="0" applyFont="1" applyFill="1" applyBorder="1" applyAlignment="1">
      <alignment horizontal="center" vertical="center" wrapText="1"/>
    </xf>
    <xf numFmtId="49" fontId="17" fillId="4"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164" fontId="17" fillId="0" borderId="1" xfId="0"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wrapText="1"/>
    </xf>
    <xf numFmtId="164" fontId="17" fillId="4" borderId="1" xfId="0" applyNumberFormat="1" applyFont="1" applyFill="1" applyBorder="1" applyAlignment="1">
      <alignment horizontal="center" vertical="center" wrapText="1"/>
    </xf>
    <xf numFmtId="0" fontId="12" fillId="0" borderId="0" xfId="0" applyFont="1" applyFill="1" applyAlignment="1">
      <alignment horizontal="right"/>
    </xf>
    <xf numFmtId="0" fontId="22" fillId="0" borderId="0" xfId="0" applyFont="1" applyFill="1"/>
    <xf numFmtId="0" fontId="9" fillId="0" borderId="0" xfId="0" applyFont="1" applyAlignment="1">
      <alignment horizontal="left"/>
    </xf>
    <xf numFmtId="3" fontId="8" fillId="3" borderId="1" xfId="0" applyNumberFormat="1" applyFont="1" applyFill="1" applyBorder="1" applyAlignment="1">
      <alignment horizontal="center" vertical="center" wrapText="1"/>
    </xf>
    <xf numFmtId="0" fontId="9" fillId="0" borderId="0" xfId="0" applyFont="1" applyAlignment="1">
      <alignment horizontal="left"/>
    </xf>
    <xf numFmtId="0" fontId="11" fillId="0" borderId="0" xfId="0" applyFont="1" applyFill="1" applyAlignment="1">
      <alignment horizontal="left"/>
    </xf>
    <xf numFmtId="0" fontId="14" fillId="0" borderId="0" xfId="3" applyFill="1" applyAlignment="1">
      <alignment horizontal="left"/>
    </xf>
    <xf numFmtId="0" fontId="8" fillId="0" borderId="0" xfId="0" applyFont="1" applyAlignment="1">
      <alignment horizontal="center"/>
    </xf>
    <xf numFmtId="0" fontId="9" fillId="0" borderId="0" xfId="0" applyFont="1" applyFill="1" applyBorder="1" applyAlignment="1">
      <alignment horizontal="left" wrapText="1"/>
    </xf>
    <xf numFmtId="0" fontId="9" fillId="4" borderId="0" xfId="0" applyFont="1" applyFill="1" applyBorder="1" applyAlignment="1">
      <alignment horizontal="left"/>
    </xf>
    <xf numFmtId="49" fontId="8" fillId="3" borderId="2"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Fill="1" applyAlignment="1">
      <alignment horizontal="left"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2" fontId="8" fillId="3" borderId="1" xfId="0" applyNumberFormat="1" applyFont="1" applyFill="1" applyBorder="1" applyAlignment="1">
      <alignment horizontal="center" vertical="center"/>
    </xf>
  </cellXfs>
  <cellStyles count="4">
    <cellStyle name="Hyperlink"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arijs.Karklins@fm.gov.lv" TargetMode="External"/><Relationship Id="rId1" Type="http://schemas.openxmlformats.org/officeDocument/2006/relationships/hyperlink" Target="mailto:Harijs.K&#257;rkli&#326;&#353;@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3"/>
  <sheetViews>
    <sheetView tabSelected="1" view="pageBreakPreview" topLeftCell="D1" zoomScale="55" zoomScaleNormal="40" zoomScaleSheetLayoutView="55" zoomScalePageLayoutView="40" workbookViewId="0">
      <selection activeCell="P10" sqref="P10"/>
    </sheetView>
  </sheetViews>
  <sheetFormatPr defaultRowHeight="15.75" outlineLevelRow="1" outlineLevelCol="1" x14ac:dyDescent="0.25"/>
  <cols>
    <col min="1" max="1" width="15.75" style="3" hidden="1" customWidth="1" outlineLevel="1"/>
    <col min="2" max="2" width="19.75" style="3" customWidth="1" collapsed="1"/>
    <col min="3" max="3" width="25.75" style="8" hidden="1" customWidth="1" outlineLevel="1"/>
    <col min="4" max="4" width="17.125" style="5" customWidth="1" collapsed="1"/>
    <col min="5" max="5" width="16.5" style="5" hidden="1" customWidth="1" outlineLevel="1"/>
    <col min="6" max="6" width="18" style="6" hidden="1" customWidth="1" outlineLevel="1"/>
    <col min="7" max="7" width="135.375" style="7" customWidth="1" collapsed="1"/>
    <col min="8" max="8" width="22.875" style="7" hidden="1" customWidth="1" outlineLevel="1"/>
    <col min="9" max="9" width="12.625" style="1" hidden="1" customWidth="1" outlineLevel="1"/>
    <col min="10" max="10" width="10.125" style="1" hidden="1" customWidth="1" outlineLevel="1"/>
    <col min="11" max="11" width="0.375" style="1" hidden="1" customWidth="1" outlineLevel="1"/>
    <col min="12" max="12" width="25.125" style="6" customWidth="1" collapsed="1"/>
    <col min="13" max="13" width="17.375" style="6" hidden="1" customWidth="1"/>
    <col min="14" max="14" width="1.125" style="2" hidden="1" customWidth="1" outlineLevel="1"/>
    <col min="15" max="15" width="21.75" style="2" customWidth="1" collapsed="1"/>
    <col min="16" max="16" width="30.375" style="2" customWidth="1"/>
    <col min="17" max="17" width="24.875" style="2" hidden="1" customWidth="1" outlineLevel="1"/>
    <col min="18" max="18" width="28.625" style="2" hidden="1" customWidth="1" outlineLevel="1"/>
    <col min="19" max="19" width="26.375" style="2" hidden="1" customWidth="1" outlineLevel="1"/>
    <col min="20" max="20" width="24.75" style="2" customWidth="1" collapsed="1"/>
    <col min="21" max="21" width="23" style="2" hidden="1" customWidth="1" outlineLevel="1"/>
    <col min="22" max="22" width="16.75" style="2" hidden="1" customWidth="1" outlineLevel="1"/>
    <col min="23" max="23" width="26.125" style="2" hidden="1" customWidth="1" outlineLevel="1"/>
    <col min="24" max="24" width="24.375" style="2" hidden="1" customWidth="1" outlineLevel="1"/>
    <col min="25" max="25" width="25.375" style="2" hidden="1" customWidth="1" outlineLevel="1"/>
    <col min="26" max="26" width="24.5" style="2" hidden="1" customWidth="1" outlineLevel="1"/>
    <col min="27" max="27" width="24" style="2" customWidth="1" collapsed="1"/>
    <col min="28" max="28" width="17.125" style="2" customWidth="1"/>
    <col min="29" max="29" width="19.375" style="6" hidden="1" customWidth="1" outlineLevel="1"/>
    <col min="30" max="31" width="19.125" style="6" hidden="1" customWidth="1" outlineLevel="1"/>
    <col min="32" max="32" width="9" style="9" collapsed="1"/>
    <col min="33" max="16384" width="9" style="9"/>
  </cols>
  <sheetData>
    <row r="1" spans="1:31" ht="39" customHeight="1" x14ac:dyDescent="0.25">
      <c r="C1" s="3"/>
      <c r="D1" s="8"/>
      <c r="U1" s="71" t="s">
        <v>1345</v>
      </c>
      <c r="V1" s="71"/>
      <c r="W1" s="71"/>
      <c r="X1" s="71"/>
      <c r="Y1" s="71"/>
      <c r="Z1" s="71"/>
      <c r="AA1" s="71"/>
      <c r="AB1" s="71"/>
      <c r="AC1" s="71"/>
      <c r="AD1" s="71"/>
      <c r="AE1" s="71"/>
    </row>
    <row r="3" spans="1:31" ht="26.25" thickBot="1" x14ac:dyDescent="0.4">
      <c r="A3" s="64" t="s">
        <v>1354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1" ht="37.5" customHeight="1" x14ac:dyDescent="0.25">
      <c r="A4" s="69" t="s">
        <v>1326</v>
      </c>
      <c r="B4" s="69" t="s">
        <v>1232</v>
      </c>
      <c r="C4" s="69" t="s">
        <v>1233</v>
      </c>
      <c r="D4" s="69" t="s">
        <v>1360</v>
      </c>
      <c r="E4" s="69" t="s">
        <v>1322</v>
      </c>
      <c r="F4" s="69" t="s">
        <v>1088</v>
      </c>
      <c r="G4" s="69" t="s">
        <v>1089</v>
      </c>
      <c r="H4" s="47" t="s">
        <v>868</v>
      </c>
      <c r="I4" s="48" t="s">
        <v>871</v>
      </c>
      <c r="J4" s="49" t="s">
        <v>889</v>
      </c>
      <c r="K4" s="69" t="s">
        <v>884</v>
      </c>
      <c r="L4" s="67" t="s">
        <v>0</v>
      </c>
      <c r="M4" s="69" t="s">
        <v>1323</v>
      </c>
      <c r="N4" s="69" t="s">
        <v>1230</v>
      </c>
      <c r="O4" s="69" t="s">
        <v>1235</v>
      </c>
      <c r="P4" s="69" t="s">
        <v>1091</v>
      </c>
      <c r="Q4" s="76" t="s">
        <v>1269</v>
      </c>
      <c r="R4" s="76"/>
      <c r="S4" s="72" t="s">
        <v>1092</v>
      </c>
      <c r="T4" s="72"/>
      <c r="U4" s="72"/>
      <c r="V4" s="72"/>
      <c r="W4" s="72"/>
      <c r="X4" s="72"/>
      <c r="Y4" s="72"/>
      <c r="Z4" s="72"/>
      <c r="AA4" s="72"/>
      <c r="AB4" s="73"/>
      <c r="AC4" s="67" t="s">
        <v>1</v>
      </c>
      <c r="AD4" s="67" t="s">
        <v>839</v>
      </c>
      <c r="AE4" s="67" t="s">
        <v>1324</v>
      </c>
    </row>
    <row r="5" spans="1:31" ht="18.75" customHeight="1" x14ac:dyDescent="0.25">
      <c r="A5" s="70"/>
      <c r="B5" s="70"/>
      <c r="C5" s="70"/>
      <c r="D5" s="70"/>
      <c r="E5" s="70"/>
      <c r="F5" s="70"/>
      <c r="G5" s="70"/>
      <c r="H5" s="50"/>
      <c r="I5" s="51"/>
      <c r="J5" s="51"/>
      <c r="K5" s="70"/>
      <c r="L5" s="68"/>
      <c r="M5" s="70"/>
      <c r="N5" s="70"/>
      <c r="O5" s="70"/>
      <c r="P5" s="70"/>
      <c r="Q5" s="76"/>
      <c r="R5" s="76"/>
      <c r="S5" s="74"/>
      <c r="T5" s="74"/>
      <c r="U5" s="74"/>
      <c r="V5" s="74"/>
      <c r="W5" s="74"/>
      <c r="X5" s="74"/>
      <c r="Y5" s="74"/>
      <c r="Z5" s="74"/>
      <c r="AA5" s="74"/>
      <c r="AB5" s="75"/>
      <c r="AC5" s="68"/>
      <c r="AD5" s="68"/>
      <c r="AE5" s="68"/>
    </row>
    <row r="6" spans="1:31" ht="109.5" customHeight="1" x14ac:dyDescent="0.25">
      <c r="A6" s="70"/>
      <c r="B6" s="70"/>
      <c r="C6" s="70"/>
      <c r="D6" s="70"/>
      <c r="E6" s="70"/>
      <c r="F6" s="70"/>
      <c r="G6" s="70"/>
      <c r="H6" s="50"/>
      <c r="I6" s="51"/>
      <c r="J6" s="51"/>
      <c r="K6" s="70"/>
      <c r="L6" s="68"/>
      <c r="M6" s="70"/>
      <c r="N6" s="70"/>
      <c r="O6" s="70"/>
      <c r="P6" s="70"/>
      <c r="Q6" s="46">
        <v>2014</v>
      </c>
      <c r="R6" s="46">
        <v>2015</v>
      </c>
      <c r="S6" s="46">
        <v>2016</v>
      </c>
      <c r="T6" s="46">
        <v>2017</v>
      </c>
      <c r="U6" s="46">
        <v>2018</v>
      </c>
      <c r="V6" s="46" t="s">
        <v>1325</v>
      </c>
      <c r="W6" s="46">
        <v>2019</v>
      </c>
      <c r="X6" s="46">
        <v>2020</v>
      </c>
      <c r="Y6" s="46">
        <v>2021</v>
      </c>
      <c r="Z6" s="46">
        <v>2022</v>
      </c>
      <c r="AA6" s="46">
        <v>2023</v>
      </c>
      <c r="AB6" s="60" t="s">
        <v>1357</v>
      </c>
      <c r="AC6" s="68"/>
      <c r="AD6" s="68"/>
      <c r="AE6" s="68"/>
    </row>
    <row r="7" spans="1:31" ht="34.5" customHeight="1" x14ac:dyDescent="0.25">
      <c r="A7" s="44">
        <v>1</v>
      </c>
      <c r="B7" s="44">
        <v>1</v>
      </c>
      <c r="C7" s="44">
        <v>3</v>
      </c>
      <c r="D7" s="44">
        <v>2</v>
      </c>
      <c r="E7" s="44">
        <v>5</v>
      </c>
      <c r="F7" s="44">
        <v>6</v>
      </c>
      <c r="G7" s="44">
        <v>3</v>
      </c>
      <c r="H7" s="45"/>
      <c r="I7" s="44"/>
      <c r="J7" s="44"/>
      <c r="K7" s="44"/>
      <c r="L7" s="45" t="s">
        <v>1355</v>
      </c>
      <c r="M7" s="45" t="s">
        <v>1090</v>
      </c>
      <c r="N7" s="44">
        <v>9</v>
      </c>
      <c r="O7" s="44">
        <v>5</v>
      </c>
      <c r="P7" s="44">
        <v>6</v>
      </c>
      <c r="Q7" s="44">
        <v>12</v>
      </c>
      <c r="R7" s="44">
        <v>13</v>
      </c>
      <c r="S7" s="44">
        <v>14</v>
      </c>
      <c r="T7" s="44">
        <v>7</v>
      </c>
      <c r="U7" s="44">
        <v>16</v>
      </c>
      <c r="V7" s="44" t="s">
        <v>1342</v>
      </c>
      <c r="W7" s="44">
        <v>18</v>
      </c>
      <c r="X7" s="44">
        <v>19</v>
      </c>
      <c r="Y7" s="44">
        <v>20</v>
      </c>
      <c r="Z7" s="44">
        <v>21</v>
      </c>
      <c r="AA7" s="44">
        <v>8</v>
      </c>
      <c r="AB7" s="44" t="s">
        <v>1356</v>
      </c>
      <c r="AC7" s="45" t="s">
        <v>1343</v>
      </c>
      <c r="AD7" s="45" t="s">
        <v>1311</v>
      </c>
      <c r="AE7" s="45" t="s">
        <v>1310</v>
      </c>
    </row>
    <row r="8" spans="1:31" ht="97.5" customHeight="1" outlineLevel="1" x14ac:dyDescent="0.25">
      <c r="A8" s="33" t="s">
        <v>1098</v>
      </c>
      <c r="B8" s="33">
        <v>1</v>
      </c>
      <c r="C8" s="52"/>
      <c r="D8" s="52"/>
      <c r="E8" s="52" t="s">
        <v>1093</v>
      </c>
      <c r="F8" s="43" t="s">
        <v>1099</v>
      </c>
      <c r="G8" s="29" t="s">
        <v>1234</v>
      </c>
      <c r="H8" s="30"/>
      <c r="I8" s="31"/>
      <c r="J8" s="31"/>
      <c r="K8" s="31" t="s">
        <v>867</v>
      </c>
      <c r="L8" s="29" t="s">
        <v>27</v>
      </c>
      <c r="M8" s="18"/>
      <c r="N8" s="33"/>
      <c r="O8" s="34">
        <v>83094259</v>
      </c>
      <c r="P8" s="34">
        <v>550023185</v>
      </c>
      <c r="Q8" s="34">
        <v>0</v>
      </c>
      <c r="R8" s="34">
        <v>0</v>
      </c>
      <c r="S8" s="34">
        <v>878220.26387233566</v>
      </c>
      <c r="T8" s="34">
        <v>31960059.308054734</v>
      </c>
      <c r="U8" s="34">
        <v>112934082.50849359</v>
      </c>
      <c r="V8" s="35">
        <f>U8/O8</f>
        <v>1.3591081245275149</v>
      </c>
      <c r="W8" s="34">
        <v>225236973.06580064</v>
      </c>
      <c r="X8" s="34">
        <v>346006955.03738099</v>
      </c>
      <c r="Y8" s="34">
        <v>461387708.51249707</v>
      </c>
      <c r="Z8" s="34">
        <v>561734371.3926506</v>
      </c>
      <c r="AA8" s="34">
        <v>655930790.44276202</v>
      </c>
      <c r="AB8" s="35">
        <f>AA8/P8</f>
        <v>1.1925511657163361</v>
      </c>
      <c r="AC8" s="18" t="s">
        <v>1100</v>
      </c>
      <c r="AD8" s="18"/>
      <c r="AE8" s="43" t="s">
        <v>11</v>
      </c>
    </row>
    <row r="9" spans="1:31" ht="114.75" customHeight="1" outlineLevel="1" x14ac:dyDescent="0.25">
      <c r="A9" s="36" t="s">
        <v>751</v>
      </c>
      <c r="B9" s="36" t="s">
        <v>753</v>
      </c>
      <c r="C9" s="53"/>
      <c r="D9" s="53" t="s">
        <v>856</v>
      </c>
      <c r="E9" s="53"/>
      <c r="F9" s="38" t="s">
        <v>2</v>
      </c>
      <c r="G9" s="30" t="s">
        <v>843</v>
      </c>
      <c r="H9" s="30" t="s">
        <v>879</v>
      </c>
      <c r="I9" s="31" t="s">
        <v>1023</v>
      </c>
      <c r="J9" s="31" t="s">
        <v>840</v>
      </c>
      <c r="K9" s="31" t="s">
        <v>840</v>
      </c>
      <c r="L9" s="30" t="s">
        <v>3</v>
      </c>
      <c r="M9" s="17"/>
      <c r="N9" s="38" t="s">
        <v>4</v>
      </c>
      <c r="O9" s="32"/>
      <c r="P9" s="32">
        <v>160600000</v>
      </c>
      <c r="Q9" s="32">
        <v>60300000</v>
      </c>
      <c r="R9" s="32">
        <v>60300000</v>
      </c>
      <c r="S9" s="32">
        <v>63677234.10755378</v>
      </c>
      <c r="T9" s="32">
        <v>69991649.749086395</v>
      </c>
      <c r="U9" s="32">
        <v>82749488.147707283</v>
      </c>
      <c r="V9" s="37" t="s">
        <v>838</v>
      </c>
      <c r="W9" s="32">
        <v>99420599.846017689</v>
      </c>
      <c r="X9" s="32">
        <v>116936325.10025688</v>
      </c>
      <c r="Y9" s="32">
        <v>134649253.53174469</v>
      </c>
      <c r="Z9" s="32">
        <v>149570259.90530959</v>
      </c>
      <c r="AA9" s="32">
        <v>160600000.00000015</v>
      </c>
      <c r="AB9" s="37">
        <f>AA9/P9</f>
        <v>1.0000000000000009</v>
      </c>
      <c r="AC9" s="17" t="s">
        <v>1241</v>
      </c>
      <c r="AD9" s="17" t="s">
        <v>6</v>
      </c>
      <c r="AE9" s="38" t="s">
        <v>11</v>
      </c>
    </row>
    <row r="10" spans="1:31" ht="118.5" customHeight="1" outlineLevel="1" x14ac:dyDescent="0.25">
      <c r="A10" s="36" t="s">
        <v>751</v>
      </c>
      <c r="B10" s="36" t="s">
        <v>753</v>
      </c>
      <c r="C10" s="53"/>
      <c r="D10" s="53" t="s">
        <v>856</v>
      </c>
      <c r="E10" s="53"/>
      <c r="F10" s="38" t="s">
        <v>7</v>
      </c>
      <c r="G10" s="30" t="s">
        <v>8</v>
      </c>
      <c r="H10" s="30"/>
      <c r="I10" s="31" t="s">
        <v>1023</v>
      </c>
      <c r="J10" s="31" t="s">
        <v>840</v>
      </c>
      <c r="K10" s="31" t="s">
        <v>840</v>
      </c>
      <c r="L10" s="30" t="s">
        <v>9</v>
      </c>
      <c r="M10" s="17"/>
      <c r="N10" s="36" t="s">
        <v>10</v>
      </c>
      <c r="O10" s="32"/>
      <c r="P10" s="32">
        <v>0.48</v>
      </c>
      <c r="Q10" s="32">
        <v>0.37</v>
      </c>
      <c r="R10" s="32">
        <v>0.37</v>
      </c>
      <c r="S10" s="32">
        <v>0.32045635244041776</v>
      </c>
      <c r="T10" s="32">
        <v>0.32045635244041776</v>
      </c>
      <c r="U10" s="32">
        <v>0.34185100929663798</v>
      </c>
      <c r="V10" s="37" t="s">
        <v>838</v>
      </c>
      <c r="W10" s="32">
        <v>0.37929316847081102</v>
      </c>
      <c r="X10" s="32">
        <v>0.4081256380251142</v>
      </c>
      <c r="Y10" s="32">
        <v>0.43728272186295419</v>
      </c>
      <c r="Z10" s="32">
        <v>0.46184404922684708</v>
      </c>
      <c r="AA10" s="32">
        <v>0.48</v>
      </c>
      <c r="AB10" s="37">
        <f>AA10/P10</f>
        <v>1</v>
      </c>
      <c r="AC10" s="17" t="s">
        <v>1242</v>
      </c>
      <c r="AD10" s="17" t="s">
        <v>6</v>
      </c>
      <c r="AE10" s="38" t="s">
        <v>11</v>
      </c>
    </row>
    <row r="11" spans="1:31" ht="97.5" customHeight="1" outlineLevel="1" x14ac:dyDescent="0.25">
      <c r="A11" s="33" t="s">
        <v>752</v>
      </c>
      <c r="B11" s="33" t="s">
        <v>753</v>
      </c>
      <c r="C11" s="52" t="s">
        <v>875</v>
      </c>
      <c r="D11" s="52" t="s">
        <v>856</v>
      </c>
      <c r="E11" s="52" t="s">
        <v>1093</v>
      </c>
      <c r="F11" s="43" t="s">
        <v>33</v>
      </c>
      <c r="G11" s="29" t="s">
        <v>12</v>
      </c>
      <c r="H11" s="30"/>
      <c r="I11" s="31" t="s">
        <v>1024</v>
      </c>
      <c r="J11" s="31" t="s">
        <v>881</v>
      </c>
      <c r="K11" s="31" t="s">
        <v>867</v>
      </c>
      <c r="L11" s="29" t="s">
        <v>13</v>
      </c>
      <c r="M11" s="18"/>
      <c r="N11" s="33"/>
      <c r="O11" s="34">
        <v>0</v>
      </c>
      <c r="P11" s="34">
        <v>2163</v>
      </c>
      <c r="Q11" s="34">
        <v>0</v>
      </c>
      <c r="R11" s="34">
        <v>0</v>
      </c>
      <c r="S11" s="34">
        <v>0</v>
      </c>
      <c r="T11" s="34">
        <v>0</v>
      </c>
      <c r="U11" s="34">
        <v>0</v>
      </c>
      <c r="V11" s="35" t="s">
        <v>838</v>
      </c>
      <c r="W11" s="34">
        <v>0</v>
      </c>
      <c r="X11" s="34">
        <v>0</v>
      </c>
      <c r="Y11" s="34">
        <v>1870.9949999999999</v>
      </c>
      <c r="Z11" s="34">
        <v>2163</v>
      </c>
      <c r="AA11" s="34">
        <v>2163</v>
      </c>
      <c r="AB11" s="35">
        <f>AA11/P11</f>
        <v>1</v>
      </c>
      <c r="AC11" s="18" t="s">
        <v>14</v>
      </c>
      <c r="AD11" s="18" t="s">
        <v>6</v>
      </c>
      <c r="AE11" s="43" t="s">
        <v>11</v>
      </c>
    </row>
    <row r="12" spans="1:31" ht="97.5" customHeight="1" outlineLevel="1" x14ac:dyDescent="0.25">
      <c r="A12" s="33" t="s">
        <v>1094</v>
      </c>
      <c r="B12" s="33" t="s">
        <v>753</v>
      </c>
      <c r="C12" s="52"/>
      <c r="D12" s="52" t="s">
        <v>856</v>
      </c>
      <c r="E12" s="52" t="s">
        <v>1093</v>
      </c>
      <c r="F12" s="43" t="s">
        <v>1095</v>
      </c>
      <c r="G12" s="29" t="s">
        <v>1096</v>
      </c>
      <c r="H12" s="30"/>
      <c r="I12" s="31"/>
      <c r="J12" s="31"/>
      <c r="K12" s="31" t="s">
        <v>867</v>
      </c>
      <c r="L12" s="29" t="s">
        <v>40</v>
      </c>
      <c r="M12" s="18"/>
      <c r="N12" s="33"/>
      <c r="O12" s="34">
        <v>30</v>
      </c>
      <c r="P12" s="34"/>
      <c r="Q12" s="34"/>
      <c r="R12" s="34"/>
      <c r="S12" s="34">
        <v>0</v>
      </c>
      <c r="T12" s="34">
        <v>15</v>
      </c>
      <c r="U12" s="34">
        <v>30</v>
      </c>
      <c r="V12" s="35">
        <f>U12/O12</f>
        <v>1</v>
      </c>
      <c r="W12" s="34" t="s">
        <v>838</v>
      </c>
      <c r="X12" s="34" t="s">
        <v>838</v>
      </c>
      <c r="Y12" s="34" t="s">
        <v>838</v>
      </c>
      <c r="Z12" s="34" t="s">
        <v>838</v>
      </c>
      <c r="AA12" s="34" t="s">
        <v>838</v>
      </c>
      <c r="AB12" s="35" t="s">
        <v>838</v>
      </c>
      <c r="AC12" s="18" t="s">
        <v>1097</v>
      </c>
      <c r="AD12" s="18"/>
      <c r="AE12" s="43" t="s">
        <v>11</v>
      </c>
    </row>
    <row r="13" spans="1:31" ht="97.5" customHeight="1" outlineLevel="1" x14ac:dyDescent="0.25">
      <c r="A13" s="36" t="s">
        <v>752</v>
      </c>
      <c r="B13" s="36" t="s">
        <v>753</v>
      </c>
      <c r="C13" s="53"/>
      <c r="D13" s="53" t="s">
        <v>856</v>
      </c>
      <c r="E13" s="53"/>
      <c r="F13" s="38" t="s">
        <v>34</v>
      </c>
      <c r="G13" s="30" t="s">
        <v>15</v>
      </c>
      <c r="H13" s="30"/>
      <c r="I13" s="31" t="s">
        <v>1023</v>
      </c>
      <c r="J13" s="31" t="s">
        <v>881</v>
      </c>
      <c r="K13" s="31" t="s">
        <v>840</v>
      </c>
      <c r="L13" s="30" t="s">
        <v>16</v>
      </c>
      <c r="M13" s="17"/>
      <c r="N13" s="36"/>
      <c r="O13" s="32"/>
      <c r="P13" s="32">
        <v>700</v>
      </c>
      <c r="Q13" s="32">
        <v>0</v>
      </c>
      <c r="R13" s="32">
        <v>0</v>
      </c>
      <c r="S13" s="32">
        <v>0</v>
      </c>
      <c r="T13" s="32">
        <v>57.672187395905553</v>
      </c>
      <c r="U13" s="32">
        <v>114</v>
      </c>
      <c r="V13" s="37" t="s">
        <v>838</v>
      </c>
      <c r="W13" s="32">
        <v>261.26413446792174</v>
      </c>
      <c r="X13" s="32">
        <v>394.02263467390929</v>
      </c>
      <c r="Y13" s="32">
        <v>518.78698054307586</v>
      </c>
      <c r="Z13" s="32">
        <v>617.77042883175659</v>
      </c>
      <c r="AA13" s="32">
        <v>700</v>
      </c>
      <c r="AB13" s="37">
        <f t="shared" ref="AB13:AB31" si="0">AA13/P13</f>
        <v>1</v>
      </c>
      <c r="AC13" s="17" t="s">
        <v>14</v>
      </c>
      <c r="AD13" s="17" t="s">
        <v>6</v>
      </c>
      <c r="AE13" s="38" t="s">
        <v>11</v>
      </c>
    </row>
    <row r="14" spans="1:31" ht="97.5" customHeight="1" outlineLevel="1" x14ac:dyDescent="0.25">
      <c r="A14" s="36" t="s">
        <v>752</v>
      </c>
      <c r="B14" s="36" t="s">
        <v>753</v>
      </c>
      <c r="C14" s="53" t="s">
        <v>876</v>
      </c>
      <c r="D14" s="53" t="s">
        <v>856</v>
      </c>
      <c r="E14" s="53"/>
      <c r="F14" s="38" t="s">
        <v>34</v>
      </c>
      <c r="G14" s="30" t="s">
        <v>15</v>
      </c>
      <c r="H14" s="30"/>
      <c r="I14" s="31" t="s">
        <v>1024</v>
      </c>
      <c r="J14" s="31" t="s">
        <v>881</v>
      </c>
      <c r="K14" s="31" t="s">
        <v>840</v>
      </c>
      <c r="L14" s="30" t="s">
        <v>16</v>
      </c>
      <c r="M14" s="17"/>
      <c r="N14" s="36"/>
      <c r="O14" s="32"/>
      <c r="P14" s="32">
        <v>306</v>
      </c>
      <c r="Q14" s="32">
        <v>0</v>
      </c>
      <c r="R14" s="32">
        <v>0</v>
      </c>
      <c r="S14" s="32">
        <v>0</v>
      </c>
      <c r="T14" s="32">
        <v>37.079522391633425</v>
      </c>
      <c r="U14" s="32">
        <v>80.596063028389494</v>
      </c>
      <c r="V14" s="37" t="s">
        <v>838</v>
      </c>
      <c r="W14" s="32">
        <v>130.71778881610518</v>
      </c>
      <c r="X14" s="32">
        <v>178.3902773078087</v>
      </c>
      <c r="Y14" s="32">
        <v>229.14502687499501</v>
      </c>
      <c r="Z14" s="32">
        <v>271.3862848377683</v>
      </c>
      <c r="AA14" s="32">
        <v>306</v>
      </c>
      <c r="AB14" s="37">
        <f t="shared" si="0"/>
        <v>1</v>
      </c>
      <c r="AC14" s="17" t="s">
        <v>14</v>
      </c>
      <c r="AD14" s="17" t="s">
        <v>6</v>
      </c>
      <c r="AE14" s="38" t="s">
        <v>11</v>
      </c>
    </row>
    <row r="15" spans="1:31" ht="97.5" customHeight="1" outlineLevel="1" x14ac:dyDescent="0.25">
      <c r="A15" s="36" t="s">
        <v>752</v>
      </c>
      <c r="B15" s="36" t="s">
        <v>753</v>
      </c>
      <c r="C15" s="53" t="s">
        <v>877</v>
      </c>
      <c r="D15" s="53" t="s">
        <v>856</v>
      </c>
      <c r="E15" s="53"/>
      <c r="F15" s="38" t="s">
        <v>34</v>
      </c>
      <c r="G15" s="30" t="s">
        <v>15</v>
      </c>
      <c r="H15" s="30"/>
      <c r="I15" s="31" t="s">
        <v>1025</v>
      </c>
      <c r="J15" s="31" t="s">
        <v>881</v>
      </c>
      <c r="K15" s="31" t="s">
        <v>840</v>
      </c>
      <c r="L15" s="30" t="s">
        <v>16</v>
      </c>
      <c r="M15" s="17"/>
      <c r="N15" s="36"/>
      <c r="O15" s="32"/>
      <c r="P15" s="32">
        <v>384</v>
      </c>
      <c r="Q15" s="32">
        <v>0</v>
      </c>
      <c r="R15" s="32">
        <v>0</v>
      </c>
      <c r="S15" s="32">
        <v>0</v>
      </c>
      <c r="T15" s="32">
        <v>20.592665004272131</v>
      </c>
      <c r="U15" s="32">
        <v>62.612956931585508</v>
      </c>
      <c r="V15" s="37" t="s">
        <v>838</v>
      </c>
      <c r="W15" s="32">
        <v>130.54634565181652</v>
      </c>
      <c r="X15" s="32">
        <v>215.63235736610059</v>
      </c>
      <c r="Y15" s="32">
        <v>289.64195366808087</v>
      </c>
      <c r="Z15" s="32">
        <v>346.38414399398823</v>
      </c>
      <c r="AA15" s="32">
        <v>384</v>
      </c>
      <c r="AB15" s="37">
        <f t="shared" si="0"/>
        <v>1</v>
      </c>
      <c r="AC15" s="17" t="s">
        <v>14</v>
      </c>
      <c r="AD15" s="17" t="s">
        <v>6</v>
      </c>
      <c r="AE15" s="38" t="s">
        <v>11</v>
      </c>
    </row>
    <row r="16" spans="1:31" ht="97.5" customHeight="1" outlineLevel="1" x14ac:dyDescent="0.25">
      <c r="A16" s="36" t="s">
        <v>752</v>
      </c>
      <c r="B16" s="36" t="s">
        <v>753</v>
      </c>
      <c r="C16" s="53"/>
      <c r="D16" s="53" t="s">
        <v>856</v>
      </c>
      <c r="E16" s="53"/>
      <c r="F16" s="38" t="s">
        <v>32</v>
      </c>
      <c r="G16" s="30" t="s">
        <v>17</v>
      </c>
      <c r="H16" s="30"/>
      <c r="I16" s="31" t="s">
        <v>1023</v>
      </c>
      <c r="J16" s="31" t="s">
        <v>881</v>
      </c>
      <c r="K16" s="31" t="s">
        <v>840</v>
      </c>
      <c r="L16" s="30" t="s">
        <v>18</v>
      </c>
      <c r="M16" s="17"/>
      <c r="N16" s="36"/>
      <c r="O16" s="32"/>
      <c r="P16" s="32">
        <v>450</v>
      </c>
      <c r="Q16" s="32">
        <v>0</v>
      </c>
      <c r="R16" s="32">
        <v>0</v>
      </c>
      <c r="S16" s="32">
        <v>0</v>
      </c>
      <c r="T16" s="32">
        <v>20</v>
      </c>
      <c r="U16" s="32">
        <v>40</v>
      </c>
      <c r="V16" s="37" t="s">
        <v>838</v>
      </c>
      <c r="W16" s="32">
        <v>280</v>
      </c>
      <c r="X16" s="32">
        <v>330</v>
      </c>
      <c r="Y16" s="32">
        <v>370</v>
      </c>
      <c r="Z16" s="32">
        <v>410</v>
      </c>
      <c r="AA16" s="32">
        <v>450</v>
      </c>
      <c r="AB16" s="37">
        <f t="shared" si="0"/>
        <v>1</v>
      </c>
      <c r="AC16" s="17" t="s">
        <v>14</v>
      </c>
      <c r="AD16" s="17" t="s">
        <v>6</v>
      </c>
      <c r="AE16" s="38" t="s">
        <v>11</v>
      </c>
    </row>
    <row r="17" spans="1:31" ht="97.5" customHeight="1" outlineLevel="1" x14ac:dyDescent="0.25">
      <c r="A17" s="36" t="s">
        <v>752</v>
      </c>
      <c r="B17" s="36" t="s">
        <v>753</v>
      </c>
      <c r="C17" s="53" t="s">
        <v>876</v>
      </c>
      <c r="D17" s="53" t="s">
        <v>856</v>
      </c>
      <c r="E17" s="53"/>
      <c r="F17" s="38" t="s">
        <v>32</v>
      </c>
      <c r="G17" s="30" t="s">
        <v>17</v>
      </c>
      <c r="H17" s="30"/>
      <c r="I17" s="31" t="s">
        <v>1024</v>
      </c>
      <c r="J17" s="31" t="s">
        <v>881</v>
      </c>
      <c r="K17" s="31" t="s">
        <v>840</v>
      </c>
      <c r="L17" s="30" t="s">
        <v>18</v>
      </c>
      <c r="M17" s="17"/>
      <c r="N17" s="36"/>
      <c r="O17" s="32"/>
      <c r="P17" s="32">
        <v>80</v>
      </c>
      <c r="Q17" s="32">
        <v>0</v>
      </c>
      <c r="R17" s="32">
        <v>0</v>
      </c>
      <c r="S17" s="32">
        <v>0</v>
      </c>
      <c r="T17" s="32">
        <v>10</v>
      </c>
      <c r="U17" s="32">
        <v>15</v>
      </c>
      <c r="V17" s="37" t="s">
        <v>838</v>
      </c>
      <c r="W17" s="32">
        <v>49.777777777777779</v>
      </c>
      <c r="X17" s="32">
        <v>58.666666666666671</v>
      </c>
      <c r="Y17" s="32">
        <v>65.777777777777786</v>
      </c>
      <c r="Z17" s="32">
        <v>72.888888888888886</v>
      </c>
      <c r="AA17" s="32">
        <v>80</v>
      </c>
      <c r="AB17" s="37">
        <f t="shared" si="0"/>
        <v>1</v>
      </c>
      <c r="AC17" s="17" t="s">
        <v>14</v>
      </c>
      <c r="AD17" s="17" t="s">
        <v>6</v>
      </c>
      <c r="AE17" s="38" t="s">
        <v>11</v>
      </c>
    </row>
    <row r="18" spans="1:31" ht="97.5" customHeight="1" outlineLevel="1" x14ac:dyDescent="0.25">
      <c r="A18" s="36" t="s">
        <v>752</v>
      </c>
      <c r="B18" s="36" t="s">
        <v>753</v>
      </c>
      <c r="C18" s="53" t="s">
        <v>877</v>
      </c>
      <c r="D18" s="53" t="s">
        <v>856</v>
      </c>
      <c r="E18" s="53"/>
      <c r="F18" s="38" t="s">
        <v>32</v>
      </c>
      <c r="G18" s="30" t="s">
        <v>17</v>
      </c>
      <c r="H18" s="30"/>
      <c r="I18" s="31" t="s">
        <v>1025</v>
      </c>
      <c r="J18" s="31" t="s">
        <v>881</v>
      </c>
      <c r="K18" s="31" t="s">
        <v>840</v>
      </c>
      <c r="L18" s="30" t="s">
        <v>18</v>
      </c>
      <c r="M18" s="17"/>
      <c r="N18" s="36"/>
      <c r="O18" s="32"/>
      <c r="P18" s="32">
        <v>100</v>
      </c>
      <c r="Q18" s="32">
        <v>0</v>
      </c>
      <c r="R18" s="32">
        <v>0</v>
      </c>
      <c r="S18" s="32">
        <v>0</v>
      </c>
      <c r="T18" s="32">
        <v>10</v>
      </c>
      <c r="U18" s="32">
        <v>15</v>
      </c>
      <c r="V18" s="37" t="s">
        <v>838</v>
      </c>
      <c r="W18" s="32">
        <v>62.222222222222221</v>
      </c>
      <c r="X18" s="32">
        <v>73.333333333333329</v>
      </c>
      <c r="Y18" s="32">
        <v>82.222222222222214</v>
      </c>
      <c r="Z18" s="32">
        <v>91.1111111111111</v>
      </c>
      <c r="AA18" s="32">
        <v>100</v>
      </c>
      <c r="AB18" s="37">
        <f t="shared" si="0"/>
        <v>1</v>
      </c>
      <c r="AC18" s="17" t="s">
        <v>14</v>
      </c>
      <c r="AD18" s="17" t="s">
        <v>6</v>
      </c>
      <c r="AE18" s="38" t="s">
        <v>11</v>
      </c>
    </row>
    <row r="19" spans="1:31" ht="97.5" customHeight="1" outlineLevel="1" x14ac:dyDescent="0.25">
      <c r="A19" s="36" t="s">
        <v>752</v>
      </c>
      <c r="B19" s="36" t="s">
        <v>753</v>
      </c>
      <c r="C19" s="53" t="s">
        <v>878</v>
      </c>
      <c r="D19" s="53" t="s">
        <v>856</v>
      </c>
      <c r="E19" s="53"/>
      <c r="F19" s="38" t="s">
        <v>32</v>
      </c>
      <c r="G19" s="30" t="s">
        <v>17</v>
      </c>
      <c r="H19" s="30"/>
      <c r="I19" s="31" t="s">
        <v>1026</v>
      </c>
      <c r="J19" s="31" t="s">
        <v>881</v>
      </c>
      <c r="K19" s="31" t="s">
        <v>840</v>
      </c>
      <c r="L19" s="30" t="s">
        <v>18</v>
      </c>
      <c r="M19" s="17"/>
      <c r="N19" s="36"/>
      <c r="O19" s="32"/>
      <c r="P19" s="32">
        <v>270</v>
      </c>
      <c r="Q19" s="32">
        <v>0</v>
      </c>
      <c r="R19" s="32">
        <v>0</v>
      </c>
      <c r="S19" s="32">
        <v>0</v>
      </c>
      <c r="T19" s="32">
        <v>0</v>
      </c>
      <c r="U19" s="32">
        <v>10</v>
      </c>
      <c r="V19" s="37" t="s">
        <v>838</v>
      </c>
      <c r="W19" s="32">
        <v>168</v>
      </c>
      <c r="X19" s="32">
        <v>198</v>
      </c>
      <c r="Y19" s="32">
        <v>222</v>
      </c>
      <c r="Z19" s="32">
        <v>246</v>
      </c>
      <c r="AA19" s="32">
        <v>270</v>
      </c>
      <c r="AB19" s="37">
        <f t="shared" si="0"/>
        <v>1</v>
      </c>
      <c r="AC19" s="17" t="s">
        <v>14</v>
      </c>
      <c r="AD19" s="17" t="s">
        <v>6</v>
      </c>
      <c r="AE19" s="38" t="s">
        <v>11</v>
      </c>
    </row>
    <row r="20" spans="1:31" ht="114.75" customHeight="1" outlineLevel="1" x14ac:dyDescent="0.25">
      <c r="A20" s="36" t="s">
        <v>752</v>
      </c>
      <c r="B20" s="36" t="s">
        <v>753</v>
      </c>
      <c r="C20" s="53" t="s">
        <v>880</v>
      </c>
      <c r="D20" s="53" t="s">
        <v>856</v>
      </c>
      <c r="E20" s="53"/>
      <c r="F20" s="38" t="s">
        <v>19</v>
      </c>
      <c r="G20" s="30" t="s">
        <v>20</v>
      </c>
      <c r="H20" s="30"/>
      <c r="I20" s="31" t="s">
        <v>1024</v>
      </c>
      <c r="J20" s="31" t="s">
        <v>840</v>
      </c>
      <c r="K20" s="31" t="s">
        <v>840</v>
      </c>
      <c r="L20" s="30" t="s">
        <v>21</v>
      </c>
      <c r="M20" s="17"/>
      <c r="N20" s="36"/>
      <c r="O20" s="32"/>
      <c r="P20" s="32">
        <v>1029</v>
      </c>
      <c r="Q20" s="32">
        <v>0</v>
      </c>
      <c r="R20" s="32">
        <v>0</v>
      </c>
      <c r="S20" s="32">
        <v>0</v>
      </c>
      <c r="T20" s="32">
        <v>0</v>
      </c>
      <c r="U20" s="32">
        <v>0</v>
      </c>
      <c r="V20" s="37" t="s">
        <v>838</v>
      </c>
      <c r="W20" s="32">
        <v>207.87412686306001</v>
      </c>
      <c r="X20" s="32">
        <v>471.07613100390648</v>
      </c>
      <c r="Y20" s="32">
        <v>638.79221294536183</v>
      </c>
      <c r="Z20" s="32">
        <v>841.97590767037195</v>
      </c>
      <c r="AA20" s="32">
        <v>1029</v>
      </c>
      <c r="AB20" s="37">
        <f t="shared" si="0"/>
        <v>1</v>
      </c>
      <c r="AC20" s="17" t="s">
        <v>14</v>
      </c>
      <c r="AD20" s="17" t="s">
        <v>6</v>
      </c>
      <c r="AE20" s="38" t="s">
        <v>11</v>
      </c>
    </row>
    <row r="21" spans="1:31" ht="97.5" customHeight="1" outlineLevel="1" x14ac:dyDescent="0.25">
      <c r="A21" s="36" t="s">
        <v>752</v>
      </c>
      <c r="B21" s="36" t="s">
        <v>753</v>
      </c>
      <c r="C21" s="53"/>
      <c r="D21" s="53" t="s">
        <v>856</v>
      </c>
      <c r="E21" s="53"/>
      <c r="F21" s="38" t="s">
        <v>22</v>
      </c>
      <c r="G21" s="30" t="s">
        <v>23</v>
      </c>
      <c r="H21" s="30"/>
      <c r="I21" s="31" t="s">
        <v>1023</v>
      </c>
      <c r="J21" s="31" t="s">
        <v>840</v>
      </c>
      <c r="K21" s="31" t="s">
        <v>840</v>
      </c>
      <c r="L21" s="30" t="s">
        <v>24</v>
      </c>
      <c r="M21" s="17"/>
      <c r="N21" s="36"/>
      <c r="O21" s="32"/>
      <c r="P21" s="32">
        <v>1472</v>
      </c>
      <c r="Q21" s="32">
        <v>0</v>
      </c>
      <c r="R21" s="32">
        <v>0</v>
      </c>
      <c r="S21" s="32">
        <v>0</v>
      </c>
      <c r="T21" s="32">
        <v>0</v>
      </c>
      <c r="U21" s="32">
        <v>0</v>
      </c>
      <c r="V21" s="37" t="s">
        <v>838</v>
      </c>
      <c r="W21" s="32">
        <v>517.17349025341525</v>
      </c>
      <c r="X21" s="32">
        <v>830.70567894288206</v>
      </c>
      <c r="Y21" s="32">
        <v>1109.2504506583059</v>
      </c>
      <c r="Z21" s="32">
        <v>1324.8954037997371</v>
      </c>
      <c r="AA21" s="32">
        <v>1472</v>
      </c>
      <c r="AB21" s="37">
        <f t="shared" si="0"/>
        <v>1</v>
      </c>
      <c r="AC21" s="17" t="s">
        <v>14</v>
      </c>
      <c r="AD21" s="17" t="s">
        <v>6</v>
      </c>
      <c r="AE21" s="38" t="s">
        <v>11</v>
      </c>
    </row>
    <row r="22" spans="1:31" ht="97.5" customHeight="1" outlineLevel="1" x14ac:dyDescent="0.25">
      <c r="A22" s="36" t="s">
        <v>752</v>
      </c>
      <c r="B22" s="36" t="s">
        <v>753</v>
      </c>
      <c r="C22" s="53" t="s">
        <v>876</v>
      </c>
      <c r="D22" s="53" t="s">
        <v>856</v>
      </c>
      <c r="E22" s="53"/>
      <c r="F22" s="38" t="s">
        <v>22</v>
      </c>
      <c r="G22" s="30" t="s">
        <v>23</v>
      </c>
      <c r="H22" s="30"/>
      <c r="I22" s="31" t="s">
        <v>1024</v>
      </c>
      <c r="J22" s="31" t="s">
        <v>840</v>
      </c>
      <c r="K22" s="31" t="s">
        <v>840</v>
      </c>
      <c r="L22" s="30" t="s">
        <v>24</v>
      </c>
      <c r="M22" s="17"/>
      <c r="N22" s="36"/>
      <c r="O22" s="32"/>
      <c r="P22" s="32">
        <v>192</v>
      </c>
      <c r="Q22" s="32">
        <v>0</v>
      </c>
      <c r="R22" s="32">
        <v>0</v>
      </c>
      <c r="S22" s="32">
        <v>0</v>
      </c>
      <c r="T22" s="32">
        <v>0</v>
      </c>
      <c r="U22" s="32">
        <v>0</v>
      </c>
      <c r="V22" s="37" t="s">
        <v>838</v>
      </c>
      <c r="W22" s="32">
        <v>82.019004747360114</v>
      </c>
      <c r="X22" s="32">
        <v>111.9311543892133</v>
      </c>
      <c r="Y22" s="32">
        <v>143.77727176470273</v>
      </c>
      <c r="Z22" s="32">
        <v>170.28159048644284</v>
      </c>
      <c r="AA22" s="32">
        <v>192</v>
      </c>
      <c r="AB22" s="37">
        <f t="shared" si="0"/>
        <v>1</v>
      </c>
      <c r="AC22" s="17" t="s">
        <v>14</v>
      </c>
      <c r="AD22" s="17" t="s">
        <v>6</v>
      </c>
      <c r="AE22" s="38" t="s">
        <v>11</v>
      </c>
    </row>
    <row r="23" spans="1:31" ht="97.5" customHeight="1" outlineLevel="1" x14ac:dyDescent="0.25">
      <c r="A23" s="36" t="s">
        <v>752</v>
      </c>
      <c r="B23" s="36" t="s">
        <v>753</v>
      </c>
      <c r="C23" s="53" t="s">
        <v>877</v>
      </c>
      <c r="D23" s="53" t="s">
        <v>856</v>
      </c>
      <c r="E23" s="53"/>
      <c r="F23" s="38" t="s">
        <v>22</v>
      </c>
      <c r="G23" s="30" t="s">
        <v>23</v>
      </c>
      <c r="H23" s="30"/>
      <c r="I23" s="31" t="s">
        <v>1025</v>
      </c>
      <c r="J23" s="31" t="s">
        <v>840</v>
      </c>
      <c r="K23" s="31" t="s">
        <v>840</v>
      </c>
      <c r="L23" s="30" t="s">
        <v>24</v>
      </c>
      <c r="M23" s="17"/>
      <c r="N23" s="36"/>
      <c r="O23" s="32"/>
      <c r="P23" s="32">
        <v>1280</v>
      </c>
      <c r="Q23" s="32">
        <v>0</v>
      </c>
      <c r="R23" s="32">
        <v>0</v>
      </c>
      <c r="S23" s="32">
        <v>0</v>
      </c>
      <c r="T23" s="32">
        <v>0</v>
      </c>
      <c r="U23" s="32">
        <v>0</v>
      </c>
      <c r="V23" s="37" t="s">
        <v>838</v>
      </c>
      <c r="W23" s="32">
        <v>435.15448550605515</v>
      </c>
      <c r="X23" s="32">
        <v>718.7745245536687</v>
      </c>
      <c r="Y23" s="32">
        <v>965.47317889360306</v>
      </c>
      <c r="Z23" s="32">
        <v>1154.6138133132943</v>
      </c>
      <c r="AA23" s="32">
        <v>1280</v>
      </c>
      <c r="AB23" s="37">
        <f t="shared" si="0"/>
        <v>1</v>
      </c>
      <c r="AC23" s="17" t="s">
        <v>14</v>
      </c>
      <c r="AD23" s="17" t="s">
        <v>6</v>
      </c>
      <c r="AE23" s="38" t="s">
        <v>11</v>
      </c>
    </row>
    <row r="24" spans="1:31" ht="97.5" customHeight="1" outlineLevel="1" x14ac:dyDescent="0.25">
      <c r="A24" s="36" t="s">
        <v>752</v>
      </c>
      <c r="B24" s="36" t="s">
        <v>753</v>
      </c>
      <c r="C24" s="53"/>
      <c r="D24" s="53" t="s">
        <v>856</v>
      </c>
      <c r="E24" s="53"/>
      <c r="F24" s="38" t="s">
        <v>25</v>
      </c>
      <c r="G24" s="30" t="s">
        <v>26</v>
      </c>
      <c r="H24" s="30"/>
      <c r="I24" s="31" t="s">
        <v>1023</v>
      </c>
      <c r="J24" s="31" t="s">
        <v>840</v>
      </c>
      <c r="K24" s="31" t="s">
        <v>840</v>
      </c>
      <c r="L24" s="30" t="s">
        <v>27</v>
      </c>
      <c r="M24" s="17"/>
      <c r="N24" s="36"/>
      <c r="O24" s="32"/>
      <c r="P24" s="32">
        <v>15953000</v>
      </c>
      <c r="Q24" s="32">
        <v>0</v>
      </c>
      <c r="R24" s="32">
        <v>0</v>
      </c>
      <c r="S24" s="32">
        <v>0</v>
      </c>
      <c r="T24" s="32">
        <v>1337914.0483018486</v>
      </c>
      <c r="U24" s="32">
        <v>3529637.794452867</v>
      </c>
      <c r="V24" s="37" t="s">
        <v>838</v>
      </c>
      <c r="W24" s="32">
        <v>6200215.8457473349</v>
      </c>
      <c r="X24" s="32">
        <v>8874924.3830763269</v>
      </c>
      <c r="Y24" s="32">
        <v>11572234.379830943</v>
      </c>
      <c r="Z24" s="32">
        <v>13949920.919345899</v>
      </c>
      <c r="AA24" s="32">
        <v>15953000</v>
      </c>
      <c r="AB24" s="37">
        <f t="shared" si="0"/>
        <v>1</v>
      </c>
      <c r="AC24" s="17" t="s">
        <v>28</v>
      </c>
      <c r="AD24" s="17" t="s">
        <v>6</v>
      </c>
      <c r="AE24" s="38" t="s">
        <v>11</v>
      </c>
    </row>
    <row r="25" spans="1:31" ht="97.5" customHeight="1" outlineLevel="1" x14ac:dyDescent="0.25">
      <c r="A25" s="36" t="s">
        <v>752</v>
      </c>
      <c r="B25" s="36" t="s">
        <v>753</v>
      </c>
      <c r="C25" s="53" t="s">
        <v>876</v>
      </c>
      <c r="D25" s="53" t="s">
        <v>856</v>
      </c>
      <c r="E25" s="53"/>
      <c r="F25" s="38" t="s">
        <v>25</v>
      </c>
      <c r="G25" s="30" t="s">
        <v>26</v>
      </c>
      <c r="H25" s="30"/>
      <c r="I25" s="31" t="s">
        <v>1024</v>
      </c>
      <c r="J25" s="31" t="s">
        <v>840</v>
      </c>
      <c r="K25" s="31" t="s">
        <v>840</v>
      </c>
      <c r="L25" s="30" t="s">
        <v>27</v>
      </c>
      <c r="M25" s="17"/>
      <c r="N25" s="36"/>
      <c r="O25" s="32"/>
      <c r="P25" s="32">
        <v>9625000</v>
      </c>
      <c r="Q25" s="32">
        <v>0</v>
      </c>
      <c r="R25" s="32">
        <v>0</v>
      </c>
      <c r="S25" s="32">
        <v>0</v>
      </c>
      <c r="T25" s="32">
        <v>1166308.5065995809</v>
      </c>
      <c r="U25" s="32">
        <v>2535088.583817807</v>
      </c>
      <c r="V25" s="37" t="s">
        <v>838</v>
      </c>
      <c r="W25" s="32">
        <v>4111629.7952778181</v>
      </c>
      <c r="X25" s="32">
        <v>5611132.0885217609</v>
      </c>
      <c r="Y25" s="32">
        <v>7207584.5871628327</v>
      </c>
      <c r="Z25" s="32">
        <v>8536251.6064167321</v>
      </c>
      <c r="AA25" s="32">
        <v>9625000</v>
      </c>
      <c r="AB25" s="37">
        <f t="shared" si="0"/>
        <v>1</v>
      </c>
      <c r="AC25" s="17" t="s">
        <v>28</v>
      </c>
      <c r="AD25" s="17" t="s">
        <v>6</v>
      </c>
      <c r="AE25" s="38" t="s">
        <v>11</v>
      </c>
    </row>
    <row r="26" spans="1:31" ht="97.5" customHeight="1" outlineLevel="1" x14ac:dyDescent="0.25">
      <c r="A26" s="36" t="s">
        <v>752</v>
      </c>
      <c r="B26" s="36" t="s">
        <v>753</v>
      </c>
      <c r="C26" s="53" t="s">
        <v>877</v>
      </c>
      <c r="D26" s="53" t="s">
        <v>856</v>
      </c>
      <c r="E26" s="53"/>
      <c r="F26" s="38" t="s">
        <v>25</v>
      </c>
      <c r="G26" s="30" t="s">
        <v>26</v>
      </c>
      <c r="H26" s="30"/>
      <c r="I26" s="31" t="s">
        <v>1025</v>
      </c>
      <c r="J26" s="31" t="s">
        <v>840</v>
      </c>
      <c r="K26" s="31" t="s">
        <v>840</v>
      </c>
      <c r="L26" s="30" t="s">
        <v>27</v>
      </c>
      <c r="M26" s="17"/>
      <c r="N26" s="36"/>
      <c r="O26" s="32"/>
      <c r="P26" s="32">
        <v>3200000</v>
      </c>
      <c r="Q26" s="32">
        <v>0</v>
      </c>
      <c r="R26" s="32">
        <v>0</v>
      </c>
      <c r="S26" s="32">
        <v>0</v>
      </c>
      <c r="T26" s="32">
        <v>171605.54170226777</v>
      </c>
      <c r="U26" s="32">
        <v>521774.64109654591</v>
      </c>
      <c r="V26" s="37" t="s">
        <v>838</v>
      </c>
      <c r="W26" s="32">
        <v>1087886.2137651378</v>
      </c>
      <c r="X26" s="32">
        <v>1796936.3113841717</v>
      </c>
      <c r="Y26" s="32">
        <v>2413682.9472340075</v>
      </c>
      <c r="Z26" s="32">
        <v>2886534.5332832355</v>
      </c>
      <c r="AA26" s="32">
        <v>3200000</v>
      </c>
      <c r="AB26" s="37">
        <f t="shared" si="0"/>
        <v>1</v>
      </c>
      <c r="AC26" s="17" t="s">
        <v>28</v>
      </c>
      <c r="AD26" s="17" t="s">
        <v>6</v>
      </c>
      <c r="AE26" s="38" t="s">
        <v>11</v>
      </c>
    </row>
    <row r="27" spans="1:31" ht="97.5" customHeight="1" outlineLevel="1" x14ac:dyDescent="0.25">
      <c r="A27" s="36" t="s">
        <v>752</v>
      </c>
      <c r="B27" s="36" t="s">
        <v>753</v>
      </c>
      <c r="C27" s="53" t="s">
        <v>878</v>
      </c>
      <c r="D27" s="53" t="s">
        <v>856</v>
      </c>
      <c r="E27" s="53"/>
      <c r="F27" s="38" t="s">
        <v>25</v>
      </c>
      <c r="G27" s="30" t="s">
        <v>26</v>
      </c>
      <c r="H27" s="30"/>
      <c r="I27" s="31" t="s">
        <v>1026</v>
      </c>
      <c r="J27" s="31" t="s">
        <v>840</v>
      </c>
      <c r="K27" s="31" t="s">
        <v>840</v>
      </c>
      <c r="L27" s="30" t="s">
        <v>27</v>
      </c>
      <c r="M27" s="17"/>
      <c r="N27" s="36"/>
      <c r="O27" s="32"/>
      <c r="P27" s="32">
        <v>3128000</v>
      </c>
      <c r="Q27" s="32">
        <v>0</v>
      </c>
      <c r="R27" s="32">
        <v>0</v>
      </c>
      <c r="S27" s="32">
        <v>0</v>
      </c>
      <c r="T27" s="32">
        <v>0</v>
      </c>
      <c r="U27" s="32">
        <v>472774.56953851413</v>
      </c>
      <c r="V27" s="37" t="s">
        <v>838</v>
      </c>
      <c r="W27" s="32">
        <v>1000699.8367043785</v>
      </c>
      <c r="X27" s="32">
        <v>1466855.9831703941</v>
      </c>
      <c r="Y27" s="32">
        <v>1950966.8454341027</v>
      </c>
      <c r="Z27" s="32">
        <v>2527134.779645931</v>
      </c>
      <c r="AA27" s="32">
        <v>3128000</v>
      </c>
      <c r="AB27" s="37">
        <f t="shared" si="0"/>
        <v>1</v>
      </c>
      <c r="AC27" s="17" t="s">
        <v>28</v>
      </c>
      <c r="AD27" s="17" t="s">
        <v>6</v>
      </c>
      <c r="AE27" s="38" t="s">
        <v>11</v>
      </c>
    </row>
    <row r="28" spans="1:31" ht="97.5" customHeight="1" outlineLevel="1" x14ac:dyDescent="0.25">
      <c r="A28" s="36" t="s">
        <v>752</v>
      </c>
      <c r="B28" s="36" t="s">
        <v>753</v>
      </c>
      <c r="C28" s="53"/>
      <c r="D28" s="53" t="s">
        <v>856</v>
      </c>
      <c r="E28" s="53"/>
      <c r="F28" s="38" t="s">
        <v>29</v>
      </c>
      <c r="G28" s="30" t="s">
        <v>30</v>
      </c>
      <c r="H28" s="30"/>
      <c r="I28" s="31" t="s">
        <v>1023</v>
      </c>
      <c r="J28" s="31" t="s">
        <v>881</v>
      </c>
      <c r="K28" s="31" t="s">
        <v>840</v>
      </c>
      <c r="L28" s="30" t="s">
        <v>31</v>
      </c>
      <c r="M28" s="17"/>
      <c r="N28" s="36"/>
      <c r="O28" s="32"/>
      <c r="P28" s="32">
        <v>530</v>
      </c>
      <c r="Q28" s="32">
        <v>0</v>
      </c>
      <c r="R28" s="32">
        <v>0</v>
      </c>
      <c r="S28" s="32">
        <v>0</v>
      </c>
      <c r="T28" s="32">
        <v>0</v>
      </c>
      <c r="U28" s="32">
        <v>0</v>
      </c>
      <c r="V28" s="37" t="s">
        <v>838</v>
      </c>
      <c r="W28" s="32">
        <v>190.123991858213</v>
      </c>
      <c r="X28" s="32">
        <v>300.06084339853771</v>
      </c>
      <c r="Y28" s="32">
        <v>399.14653825071321</v>
      </c>
      <c r="Z28" s="32">
        <v>476.35418367814606</v>
      </c>
      <c r="AA28" s="32">
        <v>530</v>
      </c>
      <c r="AB28" s="37">
        <f t="shared" si="0"/>
        <v>1</v>
      </c>
      <c r="AC28" s="17" t="s">
        <v>28</v>
      </c>
      <c r="AD28" s="17" t="s">
        <v>6</v>
      </c>
      <c r="AE28" s="38" t="s">
        <v>11</v>
      </c>
    </row>
    <row r="29" spans="1:31" ht="97.5" customHeight="1" outlineLevel="1" x14ac:dyDescent="0.25">
      <c r="A29" s="36" t="s">
        <v>752</v>
      </c>
      <c r="B29" s="36" t="s">
        <v>753</v>
      </c>
      <c r="C29" s="53" t="s">
        <v>876</v>
      </c>
      <c r="D29" s="53" t="s">
        <v>856</v>
      </c>
      <c r="E29" s="53"/>
      <c r="F29" s="38" t="s">
        <v>29</v>
      </c>
      <c r="G29" s="30" t="s">
        <v>30</v>
      </c>
      <c r="H29" s="30"/>
      <c r="I29" s="31" t="s">
        <v>1024</v>
      </c>
      <c r="J29" s="31" t="s">
        <v>881</v>
      </c>
      <c r="K29" s="31" t="s">
        <v>840</v>
      </c>
      <c r="L29" s="30" t="s">
        <v>31</v>
      </c>
      <c r="M29" s="17"/>
      <c r="N29" s="36"/>
      <c r="O29" s="32"/>
      <c r="P29" s="32">
        <v>114</v>
      </c>
      <c r="Q29" s="32">
        <v>0</v>
      </c>
      <c r="R29" s="32">
        <v>0</v>
      </c>
      <c r="S29" s="32">
        <v>0</v>
      </c>
      <c r="T29" s="32">
        <v>0</v>
      </c>
      <c r="U29" s="32">
        <v>0</v>
      </c>
      <c r="V29" s="37" t="s">
        <v>838</v>
      </c>
      <c r="W29" s="32">
        <v>48.69878406874507</v>
      </c>
      <c r="X29" s="32">
        <v>66.459122918595398</v>
      </c>
      <c r="Y29" s="32">
        <v>85.367755110292251</v>
      </c>
      <c r="Z29" s="32">
        <v>101.10469435132545</v>
      </c>
      <c r="AA29" s="32">
        <v>114</v>
      </c>
      <c r="AB29" s="37">
        <f t="shared" si="0"/>
        <v>1</v>
      </c>
      <c r="AC29" s="17" t="s">
        <v>28</v>
      </c>
      <c r="AD29" s="17" t="s">
        <v>6</v>
      </c>
      <c r="AE29" s="38" t="s">
        <v>11</v>
      </c>
    </row>
    <row r="30" spans="1:31" ht="97.5" customHeight="1" outlineLevel="1" x14ac:dyDescent="0.25">
      <c r="A30" s="36" t="s">
        <v>752</v>
      </c>
      <c r="B30" s="36" t="s">
        <v>753</v>
      </c>
      <c r="C30" s="53" t="s">
        <v>877</v>
      </c>
      <c r="D30" s="53" t="s">
        <v>856</v>
      </c>
      <c r="E30" s="53"/>
      <c r="F30" s="38" t="s">
        <v>29</v>
      </c>
      <c r="G30" s="30" t="s">
        <v>30</v>
      </c>
      <c r="H30" s="30"/>
      <c r="I30" s="31" t="s">
        <v>1025</v>
      </c>
      <c r="J30" s="31" t="s">
        <v>881</v>
      </c>
      <c r="K30" s="31" t="s">
        <v>840</v>
      </c>
      <c r="L30" s="30" t="s">
        <v>31</v>
      </c>
      <c r="M30" s="17"/>
      <c r="N30" s="36"/>
      <c r="O30" s="32"/>
      <c r="P30" s="32">
        <v>416</v>
      </c>
      <c r="Q30" s="32">
        <v>0</v>
      </c>
      <c r="R30" s="32">
        <v>0</v>
      </c>
      <c r="S30" s="32">
        <v>0</v>
      </c>
      <c r="T30" s="32">
        <v>0</v>
      </c>
      <c r="U30" s="32">
        <v>0</v>
      </c>
      <c r="V30" s="37" t="s">
        <v>838</v>
      </c>
      <c r="W30" s="32">
        <v>141.42520778946792</v>
      </c>
      <c r="X30" s="32">
        <v>233.60172047994232</v>
      </c>
      <c r="Y30" s="32">
        <v>313.77878314042096</v>
      </c>
      <c r="Z30" s="32">
        <v>375.24948932682059</v>
      </c>
      <c r="AA30" s="32">
        <v>416</v>
      </c>
      <c r="AB30" s="37">
        <f t="shared" si="0"/>
        <v>1</v>
      </c>
      <c r="AC30" s="17" t="s">
        <v>28</v>
      </c>
      <c r="AD30" s="17" t="s">
        <v>6</v>
      </c>
      <c r="AE30" s="38" t="s">
        <v>11</v>
      </c>
    </row>
    <row r="31" spans="1:31" ht="97.5" customHeight="1" outlineLevel="1" x14ac:dyDescent="0.25">
      <c r="A31" s="36" t="s">
        <v>751</v>
      </c>
      <c r="B31" s="36" t="s">
        <v>755</v>
      </c>
      <c r="C31" s="53"/>
      <c r="D31" s="53" t="s">
        <v>857</v>
      </c>
      <c r="E31" s="53"/>
      <c r="F31" s="38" t="s">
        <v>35</v>
      </c>
      <c r="G31" s="30" t="s">
        <v>38</v>
      </c>
      <c r="H31" s="30" t="s">
        <v>885</v>
      </c>
      <c r="I31" s="31" t="s">
        <v>1027</v>
      </c>
      <c r="J31" s="31" t="s">
        <v>840</v>
      </c>
      <c r="K31" s="31" t="s">
        <v>840</v>
      </c>
      <c r="L31" s="30" t="s">
        <v>36</v>
      </c>
      <c r="M31" s="17"/>
      <c r="N31" s="36" t="s">
        <v>1190</v>
      </c>
      <c r="O31" s="32"/>
      <c r="P31" s="32">
        <v>265.68</v>
      </c>
      <c r="Q31" s="32">
        <v>45.265999999999998</v>
      </c>
      <c r="R31" s="32">
        <v>45.265999999999998</v>
      </c>
      <c r="S31" s="32">
        <v>69.06</v>
      </c>
      <c r="T31" s="32">
        <v>91.09</v>
      </c>
      <c r="U31" s="32">
        <v>125.06</v>
      </c>
      <c r="V31" s="37" t="s">
        <v>838</v>
      </c>
      <c r="W31" s="32">
        <v>157.59</v>
      </c>
      <c r="X31" s="32">
        <v>189.34</v>
      </c>
      <c r="Y31" s="32">
        <v>217.44</v>
      </c>
      <c r="Z31" s="32">
        <v>243.44</v>
      </c>
      <c r="AA31" s="32">
        <v>265.68</v>
      </c>
      <c r="AB31" s="37">
        <f t="shared" si="0"/>
        <v>1</v>
      </c>
      <c r="AC31" s="17" t="s">
        <v>5</v>
      </c>
      <c r="AD31" s="17" t="s">
        <v>37</v>
      </c>
      <c r="AE31" s="38" t="s">
        <v>11</v>
      </c>
    </row>
    <row r="32" spans="1:31" ht="97.5" customHeight="1" outlineLevel="1" x14ac:dyDescent="0.25">
      <c r="A32" s="33" t="s">
        <v>1094</v>
      </c>
      <c r="B32" s="33" t="s">
        <v>1104</v>
      </c>
      <c r="C32" s="52"/>
      <c r="D32" s="52" t="s">
        <v>857</v>
      </c>
      <c r="E32" s="52" t="s">
        <v>1093</v>
      </c>
      <c r="F32" s="43" t="s">
        <v>1102</v>
      </c>
      <c r="G32" s="29" t="s">
        <v>1101</v>
      </c>
      <c r="H32" s="30"/>
      <c r="I32" s="31"/>
      <c r="J32" s="31"/>
      <c r="K32" s="31" t="s">
        <v>867</v>
      </c>
      <c r="L32" s="29" t="s">
        <v>1103</v>
      </c>
      <c r="M32" s="18"/>
      <c r="N32" s="33"/>
      <c r="O32" s="34">
        <v>55</v>
      </c>
      <c r="P32" s="34"/>
      <c r="Q32" s="34"/>
      <c r="R32" s="34"/>
      <c r="S32" s="34">
        <v>22</v>
      </c>
      <c r="T32" s="34">
        <v>55</v>
      </c>
      <c r="U32" s="34">
        <v>55</v>
      </c>
      <c r="V32" s="35">
        <f>U32/O32</f>
        <v>1</v>
      </c>
      <c r="W32" s="34" t="s">
        <v>838</v>
      </c>
      <c r="X32" s="34" t="s">
        <v>838</v>
      </c>
      <c r="Y32" s="34" t="s">
        <v>838</v>
      </c>
      <c r="Z32" s="34" t="s">
        <v>838</v>
      </c>
      <c r="AA32" s="34" t="s">
        <v>838</v>
      </c>
      <c r="AB32" s="35" t="s">
        <v>838</v>
      </c>
      <c r="AC32" s="18" t="s">
        <v>45</v>
      </c>
      <c r="AD32" s="18"/>
      <c r="AE32" s="43" t="s">
        <v>11</v>
      </c>
    </row>
    <row r="33" spans="1:31" ht="97.5" customHeight="1" outlineLevel="1" x14ac:dyDescent="0.25">
      <c r="A33" s="33" t="s">
        <v>752</v>
      </c>
      <c r="B33" s="33" t="s">
        <v>1105</v>
      </c>
      <c r="C33" s="52"/>
      <c r="D33" s="52" t="s">
        <v>857</v>
      </c>
      <c r="E33" s="52" t="s">
        <v>1093</v>
      </c>
      <c r="F33" s="43" t="s">
        <v>1106</v>
      </c>
      <c r="G33" s="29" t="s">
        <v>44</v>
      </c>
      <c r="H33" s="30"/>
      <c r="I33" s="31"/>
      <c r="J33" s="31"/>
      <c r="K33" s="31" t="s">
        <v>1122</v>
      </c>
      <c r="L33" s="29" t="s">
        <v>1107</v>
      </c>
      <c r="M33" s="18"/>
      <c r="N33" s="33"/>
      <c r="O33" s="34">
        <v>0</v>
      </c>
      <c r="P33" s="34">
        <v>1750</v>
      </c>
      <c r="Q33" s="34">
        <v>0</v>
      </c>
      <c r="R33" s="34">
        <v>0</v>
      </c>
      <c r="S33" s="34">
        <f>S34+S53</f>
        <v>50</v>
      </c>
      <c r="T33" s="34">
        <f t="shared" ref="T33:AA33" si="1">T34+T53</f>
        <v>258.33333333333337</v>
      </c>
      <c r="U33" s="34">
        <f t="shared" si="1"/>
        <v>589</v>
      </c>
      <c r="V33" s="35" t="s">
        <v>838</v>
      </c>
      <c r="W33" s="34">
        <f t="shared" si="1"/>
        <v>818</v>
      </c>
      <c r="X33" s="34">
        <f t="shared" si="1"/>
        <v>1072</v>
      </c>
      <c r="Y33" s="34">
        <f t="shared" si="1"/>
        <v>1340</v>
      </c>
      <c r="Z33" s="34">
        <f t="shared" si="1"/>
        <v>1567</v>
      </c>
      <c r="AA33" s="34">
        <f t="shared" si="1"/>
        <v>1750</v>
      </c>
      <c r="AB33" s="35">
        <f t="shared" ref="AB33:AB47" si="2">AA33/P33</f>
        <v>1</v>
      </c>
      <c r="AC33" s="18" t="s">
        <v>45</v>
      </c>
      <c r="AD33" s="18" t="s">
        <v>6</v>
      </c>
      <c r="AE33" s="43" t="s">
        <v>11</v>
      </c>
    </row>
    <row r="34" spans="1:31" ht="97.5" customHeight="1" outlineLevel="1" x14ac:dyDescent="0.25">
      <c r="A34" s="36" t="s">
        <v>752</v>
      </c>
      <c r="B34" s="36" t="s">
        <v>755</v>
      </c>
      <c r="C34" s="53"/>
      <c r="D34" s="53" t="s">
        <v>857</v>
      </c>
      <c r="E34" s="53"/>
      <c r="F34" s="38" t="s">
        <v>43</v>
      </c>
      <c r="G34" s="30" t="s">
        <v>44</v>
      </c>
      <c r="H34" s="30"/>
      <c r="I34" s="31" t="s">
        <v>1027</v>
      </c>
      <c r="J34" s="31" t="s">
        <v>881</v>
      </c>
      <c r="K34" s="31" t="s">
        <v>840</v>
      </c>
      <c r="L34" s="30" t="s">
        <v>18</v>
      </c>
      <c r="M34" s="17"/>
      <c r="N34" s="36"/>
      <c r="O34" s="32"/>
      <c r="P34" s="32">
        <v>450</v>
      </c>
      <c r="Q34" s="32">
        <v>0</v>
      </c>
      <c r="R34" s="32">
        <v>0</v>
      </c>
      <c r="S34" s="32">
        <f>SUM(S35:S37)</f>
        <v>0</v>
      </c>
      <c r="T34" s="32">
        <f t="shared" ref="T34:AA34" si="3">SUM(T35:T37)</f>
        <v>38</v>
      </c>
      <c r="U34" s="32">
        <f t="shared" si="3"/>
        <v>94</v>
      </c>
      <c r="V34" s="37" t="s">
        <v>838</v>
      </c>
      <c r="W34" s="32">
        <f t="shared" si="3"/>
        <v>162</v>
      </c>
      <c r="X34" s="32">
        <f t="shared" si="3"/>
        <v>255</v>
      </c>
      <c r="Y34" s="32">
        <f t="shared" si="3"/>
        <v>362</v>
      </c>
      <c r="Z34" s="32">
        <f t="shared" si="3"/>
        <v>428</v>
      </c>
      <c r="AA34" s="32">
        <f t="shared" si="3"/>
        <v>450</v>
      </c>
      <c r="AB34" s="37">
        <f t="shared" si="2"/>
        <v>1</v>
      </c>
      <c r="AC34" s="17" t="s">
        <v>45</v>
      </c>
      <c r="AD34" s="17" t="s">
        <v>6</v>
      </c>
      <c r="AE34" s="38" t="s">
        <v>11</v>
      </c>
    </row>
    <row r="35" spans="1:31" ht="97.5" customHeight="1" outlineLevel="1" x14ac:dyDescent="0.25">
      <c r="A35" s="36" t="s">
        <v>752</v>
      </c>
      <c r="B35" s="36" t="s">
        <v>755</v>
      </c>
      <c r="C35" s="53" t="s">
        <v>869</v>
      </c>
      <c r="D35" s="53" t="s">
        <v>857</v>
      </c>
      <c r="E35" s="53"/>
      <c r="F35" s="38" t="s">
        <v>43</v>
      </c>
      <c r="G35" s="30" t="s">
        <v>44</v>
      </c>
      <c r="H35" s="30"/>
      <c r="I35" s="31" t="s">
        <v>1028</v>
      </c>
      <c r="J35" s="31" t="s">
        <v>881</v>
      </c>
      <c r="K35" s="31" t="s">
        <v>840</v>
      </c>
      <c r="L35" s="30" t="s">
        <v>18</v>
      </c>
      <c r="M35" s="17"/>
      <c r="N35" s="36"/>
      <c r="O35" s="32"/>
      <c r="P35" s="32">
        <v>100</v>
      </c>
      <c r="Q35" s="32">
        <v>0</v>
      </c>
      <c r="R35" s="32">
        <v>0</v>
      </c>
      <c r="S35" s="32">
        <v>0</v>
      </c>
      <c r="T35" s="32">
        <v>17</v>
      </c>
      <c r="U35" s="32">
        <v>33</v>
      </c>
      <c r="V35" s="37" t="s">
        <v>838</v>
      </c>
      <c r="W35" s="32">
        <v>47</v>
      </c>
      <c r="X35" s="32">
        <v>63</v>
      </c>
      <c r="Y35" s="32">
        <v>80</v>
      </c>
      <c r="Z35" s="32">
        <v>94</v>
      </c>
      <c r="AA35" s="32">
        <v>100</v>
      </c>
      <c r="AB35" s="37">
        <f t="shared" si="2"/>
        <v>1</v>
      </c>
      <c r="AC35" s="17" t="s">
        <v>45</v>
      </c>
      <c r="AD35" s="17" t="s">
        <v>6</v>
      </c>
      <c r="AE35" s="38" t="s">
        <v>11</v>
      </c>
    </row>
    <row r="36" spans="1:31" ht="97.5" customHeight="1" outlineLevel="1" x14ac:dyDescent="0.25">
      <c r="A36" s="36" t="s">
        <v>752</v>
      </c>
      <c r="B36" s="36" t="s">
        <v>755</v>
      </c>
      <c r="C36" s="53" t="s">
        <v>872</v>
      </c>
      <c r="D36" s="53" t="s">
        <v>857</v>
      </c>
      <c r="E36" s="53"/>
      <c r="F36" s="38" t="s">
        <v>43</v>
      </c>
      <c r="G36" s="30" t="s">
        <v>44</v>
      </c>
      <c r="H36" s="30"/>
      <c r="I36" s="31" t="s">
        <v>1028</v>
      </c>
      <c r="J36" s="31" t="s">
        <v>881</v>
      </c>
      <c r="K36" s="31" t="s">
        <v>840</v>
      </c>
      <c r="L36" s="30" t="s">
        <v>18</v>
      </c>
      <c r="M36" s="17"/>
      <c r="N36" s="36"/>
      <c r="O36" s="32"/>
      <c r="P36" s="32">
        <v>320</v>
      </c>
      <c r="Q36" s="32">
        <v>0</v>
      </c>
      <c r="R36" s="32">
        <v>0</v>
      </c>
      <c r="S36" s="32">
        <v>0</v>
      </c>
      <c r="T36" s="32">
        <v>19</v>
      </c>
      <c r="U36" s="32">
        <v>54</v>
      </c>
      <c r="V36" s="37" t="s">
        <v>838</v>
      </c>
      <c r="W36" s="32">
        <v>102</v>
      </c>
      <c r="X36" s="32">
        <v>173</v>
      </c>
      <c r="Y36" s="32">
        <v>259</v>
      </c>
      <c r="Z36" s="32">
        <v>307</v>
      </c>
      <c r="AA36" s="32">
        <v>320</v>
      </c>
      <c r="AB36" s="37">
        <f t="shared" si="2"/>
        <v>1</v>
      </c>
      <c r="AC36" s="17" t="s">
        <v>45</v>
      </c>
      <c r="AD36" s="17" t="s">
        <v>6</v>
      </c>
      <c r="AE36" s="38" t="s">
        <v>11</v>
      </c>
    </row>
    <row r="37" spans="1:31" ht="97.5" customHeight="1" outlineLevel="1" x14ac:dyDescent="0.25">
      <c r="A37" s="36" t="s">
        <v>752</v>
      </c>
      <c r="B37" s="36" t="s">
        <v>755</v>
      </c>
      <c r="C37" s="53" t="s">
        <v>870</v>
      </c>
      <c r="D37" s="53" t="s">
        <v>857</v>
      </c>
      <c r="E37" s="53"/>
      <c r="F37" s="38" t="s">
        <v>43</v>
      </c>
      <c r="G37" s="30" t="s">
        <v>44</v>
      </c>
      <c r="H37" s="30"/>
      <c r="I37" s="31" t="s">
        <v>1029</v>
      </c>
      <c r="J37" s="31" t="s">
        <v>881</v>
      </c>
      <c r="K37" s="31" t="s">
        <v>840</v>
      </c>
      <c r="L37" s="30" t="s">
        <v>18</v>
      </c>
      <c r="M37" s="17"/>
      <c r="N37" s="36"/>
      <c r="O37" s="32"/>
      <c r="P37" s="32">
        <v>30</v>
      </c>
      <c r="Q37" s="32">
        <v>0</v>
      </c>
      <c r="R37" s="32">
        <v>0</v>
      </c>
      <c r="S37" s="32">
        <v>0</v>
      </c>
      <c r="T37" s="32">
        <v>2</v>
      </c>
      <c r="U37" s="32">
        <v>7</v>
      </c>
      <c r="V37" s="37" t="s">
        <v>838</v>
      </c>
      <c r="W37" s="32">
        <v>13</v>
      </c>
      <c r="X37" s="32">
        <v>19</v>
      </c>
      <c r="Y37" s="32">
        <v>23</v>
      </c>
      <c r="Z37" s="32">
        <v>27</v>
      </c>
      <c r="AA37" s="32">
        <v>30</v>
      </c>
      <c r="AB37" s="37">
        <f t="shared" si="2"/>
        <v>1</v>
      </c>
      <c r="AC37" s="17" t="s">
        <v>45</v>
      </c>
      <c r="AD37" s="17" t="s">
        <v>6</v>
      </c>
      <c r="AE37" s="38" t="s">
        <v>11</v>
      </c>
    </row>
    <row r="38" spans="1:31" ht="97.5" customHeight="1" outlineLevel="1" x14ac:dyDescent="0.25">
      <c r="A38" s="36" t="s">
        <v>752</v>
      </c>
      <c r="B38" s="36" t="s">
        <v>755</v>
      </c>
      <c r="C38" s="53"/>
      <c r="D38" s="53" t="s">
        <v>857</v>
      </c>
      <c r="E38" s="53"/>
      <c r="F38" s="38" t="s">
        <v>62</v>
      </c>
      <c r="G38" s="30" t="s">
        <v>46</v>
      </c>
      <c r="H38" s="30"/>
      <c r="I38" s="31" t="s">
        <v>1027</v>
      </c>
      <c r="J38" s="31" t="s">
        <v>881</v>
      </c>
      <c r="K38" s="31" t="s">
        <v>840</v>
      </c>
      <c r="L38" s="30" t="s">
        <v>18</v>
      </c>
      <c r="M38" s="17"/>
      <c r="N38" s="36"/>
      <c r="O38" s="32"/>
      <c r="P38" s="32">
        <v>450</v>
      </c>
      <c r="Q38" s="32">
        <v>0</v>
      </c>
      <c r="R38" s="32">
        <v>0</v>
      </c>
      <c r="S38" s="32">
        <f>SUM(S39:S41)</f>
        <v>0</v>
      </c>
      <c r="T38" s="32">
        <f>SUM(T39:T41)</f>
        <v>36</v>
      </c>
      <c r="U38" s="32">
        <f t="shared" ref="U38:AA38" si="4">SUM(U39:U41)</f>
        <v>87</v>
      </c>
      <c r="V38" s="37" t="s">
        <v>838</v>
      </c>
      <c r="W38" s="32">
        <f t="shared" si="4"/>
        <v>162</v>
      </c>
      <c r="X38" s="32">
        <f t="shared" si="4"/>
        <v>255</v>
      </c>
      <c r="Y38" s="32">
        <f t="shared" si="4"/>
        <v>362</v>
      </c>
      <c r="Z38" s="32">
        <f t="shared" si="4"/>
        <v>428</v>
      </c>
      <c r="AA38" s="32">
        <f t="shared" si="4"/>
        <v>450</v>
      </c>
      <c r="AB38" s="37">
        <f t="shared" si="2"/>
        <v>1</v>
      </c>
      <c r="AC38" s="17" t="s">
        <v>45</v>
      </c>
      <c r="AD38" s="17" t="s">
        <v>6</v>
      </c>
      <c r="AE38" s="38" t="s">
        <v>11</v>
      </c>
    </row>
    <row r="39" spans="1:31" ht="97.5" customHeight="1" outlineLevel="1" x14ac:dyDescent="0.25">
      <c r="A39" s="36" t="s">
        <v>752</v>
      </c>
      <c r="B39" s="36" t="s">
        <v>755</v>
      </c>
      <c r="C39" s="53" t="s">
        <v>869</v>
      </c>
      <c r="D39" s="53" t="s">
        <v>857</v>
      </c>
      <c r="E39" s="53"/>
      <c r="F39" s="38" t="s">
        <v>62</v>
      </c>
      <c r="G39" s="30" t="s">
        <v>46</v>
      </c>
      <c r="H39" s="30"/>
      <c r="I39" s="31" t="s">
        <v>1030</v>
      </c>
      <c r="J39" s="31" t="s">
        <v>881</v>
      </c>
      <c r="K39" s="31" t="s">
        <v>840</v>
      </c>
      <c r="L39" s="30" t="s">
        <v>18</v>
      </c>
      <c r="M39" s="17"/>
      <c r="N39" s="36"/>
      <c r="O39" s="32"/>
      <c r="P39" s="32">
        <v>100</v>
      </c>
      <c r="Q39" s="32">
        <v>0</v>
      </c>
      <c r="R39" s="32">
        <v>0</v>
      </c>
      <c r="S39" s="32">
        <v>0</v>
      </c>
      <c r="T39" s="32">
        <v>17</v>
      </c>
      <c r="U39" s="32">
        <v>33</v>
      </c>
      <c r="V39" s="37" t="s">
        <v>838</v>
      </c>
      <c r="W39" s="32">
        <v>47</v>
      </c>
      <c r="X39" s="32">
        <v>63</v>
      </c>
      <c r="Y39" s="32">
        <v>80</v>
      </c>
      <c r="Z39" s="32">
        <v>94</v>
      </c>
      <c r="AA39" s="32">
        <v>100</v>
      </c>
      <c r="AB39" s="37">
        <f t="shared" si="2"/>
        <v>1</v>
      </c>
      <c r="AC39" s="17" t="s">
        <v>45</v>
      </c>
      <c r="AD39" s="17" t="s">
        <v>6</v>
      </c>
      <c r="AE39" s="38" t="s">
        <v>11</v>
      </c>
    </row>
    <row r="40" spans="1:31" ht="97.5" customHeight="1" outlineLevel="1" x14ac:dyDescent="0.25">
      <c r="A40" s="36" t="s">
        <v>752</v>
      </c>
      <c r="B40" s="36" t="s">
        <v>755</v>
      </c>
      <c r="C40" s="53" t="s">
        <v>872</v>
      </c>
      <c r="D40" s="53" t="s">
        <v>857</v>
      </c>
      <c r="E40" s="53"/>
      <c r="F40" s="38" t="s">
        <v>62</v>
      </c>
      <c r="G40" s="30" t="s">
        <v>46</v>
      </c>
      <c r="H40" s="30"/>
      <c r="I40" s="31" t="s">
        <v>1031</v>
      </c>
      <c r="J40" s="31" t="s">
        <v>881</v>
      </c>
      <c r="K40" s="31" t="s">
        <v>840</v>
      </c>
      <c r="L40" s="30" t="s">
        <v>18</v>
      </c>
      <c r="M40" s="17"/>
      <c r="N40" s="36"/>
      <c r="O40" s="32"/>
      <c r="P40" s="32">
        <v>320</v>
      </c>
      <c r="Q40" s="32">
        <v>0</v>
      </c>
      <c r="R40" s="32">
        <v>0</v>
      </c>
      <c r="S40" s="32">
        <v>0</v>
      </c>
      <c r="T40" s="32">
        <v>19</v>
      </c>
      <c r="U40" s="32">
        <v>54</v>
      </c>
      <c r="V40" s="37" t="s">
        <v>838</v>
      </c>
      <c r="W40" s="32">
        <v>102</v>
      </c>
      <c r="X40" s="32">
        <v>173</v>
      </c>
      <c r="Y40" s="32">
        <v>259</v>
      </c>
      <c r="Z40" s="32">
        <v>307</v>
      </c>
      <c r="AA40" s="32">
        <v>320</v>
      </c>
      <c r="AB40" s="37">
        <f t="shared" si="2"/>
        <v>1</v>
      </c>
      <c r="AC40" s="17" t="s">
        <v>45</v>
      </c>
      <c r="AD40" s="17" t="s">
        <v>6</v>
      </c>
      <c r="AE40" s="38" t="s">
        <v>11</v>
      </c>
    </row>
    <row r="41" spans="1:31" ht="97.5" customHeight="1" outlineLevel="1" x14ac:dyDescent="0.25">
      <c r="A41" s="36" t="s">
        <v>752</v>
      </c>
      <c r="B41" s="36" t="s">
        <v>755</v>
      </c>
      <c r="C41" s="53" t="s">
        <v>870</v>
      </c>
      <c r="D41" s="53" t="s">
        <v>857</v>
      </c>
      <c r="E41" s="53"/>
      <c r="F41" s="38" t="s">
        <v>62</v>
      </c>
      <c r="G41" s="30" t="s">
        <v>46</v>
      </c>
      <c r="H41" s="30"/>
      <c r="I41" s="31" t="s">
        <v>1029</v>
      </c>
      <c r="J41" s="31" t="s">
        <v>881</v>
      </c>
      <c r="K41" s="31" t="s">
        <v>840</v>
      </c>
      <c r="L41" s="30" t="s">
        <v>18</v>
      </c>
      <c r="M41" s="17"/>
      <c r="N41" s="36"/>
      <c r="O41" s="32"/>
      <c r="P41" s="32">
        <v>30</v>
      </c>
      <c r="Q41" s="32">
        <v>0</v>
      </c>
      <c r="R41" s="32">
        <v>0</v>
      </c>
      <c r="S41" s="32">
        <v>0</v>
      </c>
      <c r="T41" s="32">
        <v>0</v>
      </c>
      <c r="U41" s="32">
        <v>0</v>
      </c>
      <c r="V41" s="37" t="s">
        <v>838</v>
      </c>
      <c r="W41" s="32">
        <v>13</v>
      </c>
      <c r="X41" s="32">
        <v>19</v>
      </c>
      <c r="Y41" s="32">
        <v>23</v>
      </c>
      <c r="Z41" s="32">
        <v>27</v>
      </c>
      <c r="AA41" s="32">
        <v>30</v>
      </c>
      <c r="AB41" s="37">
        <f t="shared" si="2"/>
        <v>1</v>
      </c>
      <c r="AC41" s="17" t="s">
        <v>45</v>
      </c>
      <c r="AD41" s="17" t="s">
        <v>6</v>
      </c>
      <c r="AE41" s="38" t="s">
        <v>11</v>
      </c>
    </row>
    <row r="42" spans="1:31" ht="97.5" customHeight="1" outlineLevel="1" x14ac:dyDescent="0.25">
      <c r="A42" s="36" t="s">
        <v>752</v>
      </c>
      <c r="B42" s="36" t="s">
        <v>755</v>
      </c>
      <c r="C42" s="53"/>
      <c r="D42" s="53" t="s">
        <v>857</v>
      </c>
      <c r="E42" s="53"/>
      <c r="F42" s="38" t="s">
        <v>47</v>
      </c>
      <c r="G42" s="30" t="s">
        <v>48</v>
      </c>
      <c r="H42" s="30"/>
      <c r="I42" s="31" t="s">
        <v>1027</v>
      </c>
      <c r="J42" s="31" t="s">
        <v>881</v>
      </c>
      <c r="K42" s="31" t="s">
        <v>840</v>
      </c>
      <c r="L42" s="30" t="s">
        <v>18</v>
      </c>
      <c r="M42" s="17"/>
      <c r="N42" s="36"/>
      <c r="O42" s="32"/>
      <c r="P42" s="32">
        <v>450</v>
      </c>
      <c r="Q42" s="32">
        <v>0</v>
      </c>
      <c r="R42" s="32">
        <v>0</v>
      </c>
      <c r="S42" s="32">
        <f>SUM(S43:S45)</f>
        <v>0</v>
      </c>
      <c r="T42" s="32">
        <f t="shared" ref="T42:AA42" si="5">SUM(T43:T45)</f>
        <v>38</v>
      </c>
      <c r="U42" s="32">
        <f>SUM(U43:U45)</f>
        <v>94</v>
      </c>
      <c r="V42" s="37" t="s">
        <v>838</v>
      </c>
      <c r="W42" s="32">
        <f t="shared" si="5"/>
        <v>162</v>
      </c>
      <c r="X42" s="32">
        <f t="shared" si="5"/>
        <v>255</v>
      </c>
      <c r="Y42" s="32">
        <f t="shared" si="5"/>
        <v>362</v>
      </c>
      <c r="Z42" s="32">
        <f t="shared" si="5"/>
        <v>428</v>
      </c>
      <c r="AA42" s="32">
        <f t="shared" si="5"/>
        <v>450</v>
      </c>
      <c r="AB42" s="37">
        <f t="shared" si="2"/>
        <v>1</v>
      </c>
      <c r="AC42" s="17" t="s">
        <v>45</v>
      </c>
      <c r="AD42" s="17" t="s">
        <v>6</v>
      </c>
      <c r="AE42" s="38" t="s">
        <v>11</v>
      </c>
    </row>
    <row r="43" spans="1:31" ht="97.5" customHeight="1" outlineLevel="1" x14ac:dyDescent="0.25">
      <c r="A43" s="36" t="s">
        <v>752</v>
      </c>
      <c r="B43" s="36" t="s">
        <v>755</v>
      </c>
      <c r="C43" s="53" t="s">
        <v>869</v>
      </c>
      <c r="D43" s="53" t="s">
        <v>857</v>
      </c>
      <c r="E43" s="53"/>
      <c r="F43" s="38" t="s">
        <v>47</v>
      </c>
      <c r="G43" s="30" t="s">
        <v>48</v>
      </c>
      <c r="H43" s="30"/>
      <c r="I43" s="31" t="s">
        <v>1031</v>
      </c>
      <c r="J43" s="31" t="s">
        <v>881</v>
      </c>
      <c r="K43" s="31" t="s">
        <v>840</v>
      </c>
      <c r="L43" s="30" t="s">
        <v>18</v>
      </c>
      <c r="M43" s="17"/>
      <c r="N43" s="36"/>
      <c r="O43" s="32"/>
      <c r="P43" s="32">
        <v>100</v>
      </c>
      <c r="Q43" s="32">
        <v>0</v>
      </c>
      <c r="R43" s="32">
        <v>0</v>
      </c>
      <c r="S43" s="32">
        <v>0</v>
      </c>
      <c r="T43" s="32">
        <v>17</v>
      </c>
      <c r="U43" s="32">
        <v>33</v>
      </c>
      <c r="V43" s="37" t="s">
        <v>838</v>
      </c>
      <c r="W43" s="32">
        <v>47</v>
      </c>
      <c r="X43" s="32">
        <v>63</v>
      </c>
      <c r="Y43" s="32">
        <v>80</v>
      </c>
      <c r="Z43" s="32">
        <v>94</v>
      </c>
      <c r="AA43" s="32">
        <v>100</v>
      </c>
      <c r="AB43" s="37">
        <f t="shared" si="2"/>
        <v>1</v>
      </c>
      <c r="AC43" s="17" t="s">
        <v>45</v>
      </c>
      <c r="AD43" s="17" t="s">
        <v>6</v>
      </c>
      <c r="AE43" s="38" t="s">
        <v>11</v>
      </c>
    </row>
    <row r="44" spans="1:31" ht="97.5" customHeight="1" outlineLevel="1" x14ac:dyDescent="0.25">
      <c r="A44" s="36" t="s">
        <v>752</v>
      </c>
      <c r="B44" s="36" t="s">
        <v>755</v>
      </c>
      <c r="C44" s="53" t="s">
        <v>872</v>
      </c>
      <c r="D44" s="53" t="s">
        <v>857</v>
      </c>
      <c r="E44" s="53"/>
      <c r="F44" s="38" t="s">
        <v>47</v>
      </c>
      <c r="G44" s="30" t="s">
        <v>48</v>
      </c>
      <c r="H44" s="30"/>
      <c r="I44" s="31" t="s">
        <v>1028</v>
      </c>
      <c r="J44" s="31" t="s">
        <v>881</v>
      </c>
      <c r="K44" s="31" t="s">
        <v>840</v>
      </c>
      <c r="L44" s="30" t="s">
        <v>18</v>
      </c>
      <c r="M44" s="17"/>
      <c r="N44" s="36"/>
      <c r="O44" s="32"/>
      <c r="P44" s="32">
        <v>320</v>
      </c>
      <c r="Q44" s="32">
        <v>0</v>
      </c>
      <c r="R44" s="32">
        <v>0</v>
      </c>
      <c r="S44" s="32">
        <v>0</v>
      </c>
      <c r="T44" s="32">
        <v>19</v>
      </c>
      <c r="U44" s="32">
        <v>54</v>
      </c>
      <c r="V44" s="37" t="s">
        <v>838</v>
      </c>
      <c r="W44" s="32">
        <v>102</v>
      </c>
      <c r="X44" s="32">
        <v>173</v>
      </c>
      <c r="Y44" s="32">
        <v>259</v>
      </c>
      <c r="Z44" s="32">
        <v>307</v>
      </c>
      <c r="AA44" s="32">
        <v>320</v>
      </c>
      <c r="AB44" s="37">
        <f t="shared" si="2"/>
        <v>1</v>
      </c>
      <c r="AC44" s="17" t="s">
        <v>45</v>
      </c>
      <c r="AD44" s="17" t="s">
        <v>6</v>
      </c>
      <c r="AE44" s="38" t="s">
        <v>11</v>
      </c>
    </row>
    <row r="45" spans="1:31" ht="97.5" customHeight="1" outlineLevel="1" x14ac:dyDescent="0.25">
      <c r="A45" s="36" t="s">
        <v>752</v>
      </c>
      <c r="B45" s="36" t="s">
        <v>755</v>
      </c>
      <c r="C45" s="53" t="s">
        <v>870</v>
      </c>
      <c r="D45" s="53" t="s">
        <v>857</v>
      </c>
      <c r="E45" s="53"/>
      <c r="F45" s="38" t="s">
        <v>47</v>
      </c>
      <c r="G45" s="30" t="s">
        <v>48</v>
      </c>
      <c r="H45" s="30"/>
      <c r="I45" s="31" t="s">
        <v>1029</v>
      </c>
      <c r="J45" s="31" t="s">
        <v>881</v>
      </c>
      <c r="K45" s="31" t="s">
        <v>840</v>
      </c>
      <c r="L45" s="30" t="s">
        <v>18</v>
      </c>
      <c r="M45" s="17"/>
      <c r="N45" s="36"/>
      <c r="O45" s="32"/>
      <c r="P45" s="32">
        <v>30</v>
      </c>
      <c r="Q45" s="32">
        <v>0</v>
      </c>
      <c r="R45" s="32">
        <v>0</v>
      </c>
      <c r="S45" s="32">
        <v>0</v>
      </c>
      <c r="T45" s="32">
        <v>2</v>
      </c>
      <c r="U45" s="32">
        <v>7</v>
      </c>
      <c r="V45" s="37" t="s">
        <v>838</v>
      </c>
      <c r="W45" s="32">
        <v>13</v>
      </c>
      <c r="X45" s="32">
        <v>19</v>
      </c>
      <c r="Y45" s="32">
        <v>23</v>
      </c>
      <c r="Z45" s="32">
        <v>27</v>
      </c>
      <c r="AA45" s="32">
        <v>30</v>
      </c>
      <c r="AB45" s="37">
        <f t="shared" si="2"/>
        <v>1</v>
      </c>
      <c r="AC45" s="17" t="s">
        <v>45</v>
      </c>
      <c r="AD45" s="17" t="s">
        <v>6</v>
      </c>
      <c r="AE45" s="38" t="s">
        <v>11</v>
      </c>
    </row>
    <row r="46" spans="1:31" ht="97.5" customHeight="1" outlineLevel="1" x14ac:dyDescent="0.25">
      <c r="A46" s="36" t="s">
        <v>752</v>
      </c>
      <c r="B46" s="36" t="s">
        <v>755</v>
      </c>
      <c r="C46" s="53" t="s">
        <v>872</v>
      </c>
      <c r="D46" s="53" t="s">
        <v>857</v>
      </c>
      <c r="E46" s="53"/>
      <c r="F46" s="38" t="s">
        <v>49</v>
      </c>
      <c r="G46" s="30" t="s">
        <v>50</v>
      </c>
      <c r="H46" s="30"/>
      <c r="I46" s="31" t="s">
        <v>1032</v>
      </c>
      <c r="J46" s="31" t="s">
        <v>881</v>
      </c>
      <c r="K46" s="31" t="s">
        <v>840</v>
      </c>
      <c r="L46" s="30" t="s">
        <v>51</v>
      </c>
      <c r="M46" s="17"/>
      <c r="N46" s="36"/>
      <c r="O46" s="32"/>
      <c r="P46" s="32">
        <v>100</v>
      </c>
      <c r="Q46" s="32">
        <v>0</v>
      </c>
      <c r="R46" s="32">
        <v>0</v>
      </c>
      <c r="S46" s="32">
        <v>0</v>
      </c>
      <c r="T46" s="32">
        <v>6</v>
      </c>
      <c r="U46" s="32">
        <v>17</v>
      </c>
      <c r="V46" s="37" t="s">
        <v>838</v>
      </c>
      <c r="W46" s="32">
        <v>32</v>
      </c>
      <c r="X46" s="32">
        <v>54</v>
      </c>
      <c r="Y46" s="32">
        <v>81</v>
      </c>
      <c r="Z46" s="32">
        <v>96</v>
      </c>
      <c r="AA46" s="32">
        <v>100</v>
      </c>
      <c r="AB46" s="37">
        <f t="shared" si="2"/>
        <v>1</v>
      </c>
      <c r="AC46" s="17" t="s">
        <v>45</v>
      </c>
      <c r="AD46" s="17" t="s">
        <v>6</v>
      </c>
      <c r="AE46" s="38" t="s">
        <v>11</v>
      </c>
    </row>
    <row r="47" spans="1:31" ht="97.5" customHeight="1" outlineLevel="1" x14ac:dyDescent="0.25">
      <c r="A47" s="36" t="s">
        <v>752</v>
      </c>
      <c r="B47" s="36" t="s">
        <v>755</v>
      </c>
      <c r="C47" s="53" t="s">
        <v>870</v>
      </c>
      <c r="D47" s="53" t="s">
        <v>857</v>
      </c>
      <c r="E47" s="53"/>
      <c r="F47" s="38" t="s">
        <v>1255</v>
      </c>
      <c r="G47" s="30" t="s">
        <v>26</v>
      </c>
      <c r="H47" s="30"/>
      <c r="I47" s="31"/>
      <c r="J47" s="31"/>
      <c r="K47" s="31"/>
      <c r="L47" s="30" t="s">
        <v>27</v>
      </c>
      <c r="M47" s="17"/>
      <c r="N47" s="36"/>
      <c r="O47" s="32"/>
      <c r="P47" s="32">
        <v>10588235</v>
      </c>
      <c r="Q47" s="32">
        <v>0</v>
      </c>
      <c r="R47" s="32">
        <v>0</v>
      </c>
      <c r="S47" s="32">
        <v>0</v>
      </c>
      <c r="T47" s="32">
        <v>847059</v>
      </c>
      <c r="U47" s="32">
        <v>2541177</v>
      </c>
      <c r="V47" s="37" t="s">
        <v>838</v>
      </c>
      <c r="W47" s="32">
        <v>4658824</v>
      </c>
      <c r="X47" s="32">
        <v>6776471</v>
      </c>
      <c r="Y47" s="32">
        <v>8047059</v>
      </c>
      <c r="Z47" s="32">
        <v>9529412</v>
      </c>
      <c r="AA47" s="32">
        <v>10588235</v>
      </c>
      <c r="AB47" s="37">
        <f t="shared" si="2"/>
        <v>1</v>
      </c>
      <c r="AC47" s="17" t="s">
        <v>45</v>
      </c>
      <c r="AD47" s="17" t="s">
        <v>6</v>
      </c>
      <c r="AE47" s="38" t="s">
        <v>11</v>
      </c>
    </row>
    <row r="48" spans="1:31" ht="97.5" customHeight="1" outlineLevel="1" x14ac:dyDescent="0.25">
      <c r="A48" s="36" t="s">
        <v>832</v>
      </c>
      <c r="B48" s="36" t="s">
        <v>755</v>
      </c>
      <c r="C48" s="53"/>
      <c r="D48" s="53" t="s">
        <v>857</v>
      </c>
      <c r="E48" s="53"/>
      <c r="F48" s="38"/>
      <c r="G48" s="30" t="s">
        <v>935</v>
      </c>
      <c r="H48" s="30"/>
      <c r="I48" s="31" t="s">
        <v>1027</v>
      </c>
      <c r="J48" s="31" t="s">
        <v>881</v>
      </c>
      <c r="K48" s="31" t="s">
        <v>840</v>
      </c>
      <c r="L48" s="30" t="s">
        <v>866</v>
      </c>
      <c r="M48" s="17"/>
      <c r="N48" s="36"/>
      <c r="O48" s="32"/>
      <c r="P48" s="32">
        <v>340</v>
      </c>
      <c r="Q48" s="32"/>
      <c r="R48" s="32"/>
      <c r="S48" s="32" t="s">
        <v>838</v>
      </c>
      <c r="T48" s="32" t="s">
        <v>838</v>
      </c>
      <c r="U48" s="32" t="s">
        <v>838</v>
      </c>
      <c r="V48" s="37" t="s">
        <v>838</v>
      </c>
      <c r="W48" s="32" t="s">
        <v>838</v>
      </c>
      <c r="X48" s="32" t="s">
        <v>838</v>
      </c>
      <c r="Y48" s="32" t="s">
        <v>838</v>
      </c>
      <c r="Z48" s="32" t="s">
        <v>838</v>
      </c>
      <c r="AA48" s="32" t="s">
        <v>838</v>
      </c>
      <c r="AB48" s="37" t="s">
        <v>838</v>
      </c>
      <c r="AC48" s="17" t="s">
        <v>754</v>
      </c>
      <c r="AD48" s="17" t="s">
        <v>6</v>
      </c>
      <c r="AE48" s="38" t="s">
        <v>11</v>
      </c>
    </row>
    <row r="49" spans="1:31" ht="97.5" customHeight="1" outlineLevel="1" x14ac:dyDescent="0.25">
      <c r="A49" s="36" t="s">
        <v>832</v>
      </c>
      <c r="B49" s="36" t="s">
        <v>755</v>
      </c>
      <c r="C49" s="53" t="s">
        <v>869</v>
      </c>
      <c r="D49" s="53" t="s">
        <v>857</v>
      </c>
      <c r="E49" s="53"/>
      <c r="F49" s="38"/>
      <c r="G49" s="30" t="s">
        <v>883</v>
      </c>
      <c r="H49" s="30"/>
      <c r="I49" s="31" t="s">
        <v>1030</v>
      </c>
      <c r="J49" s="31" t="s">
        <v>881</v>
      </c>
      <c r="K49" s="31" t="s">
        <v>840</v>
      </c>
      <c r="L49" s="30" t="s">
        <v>866</v>
      </c>
      <c r="M49" s="17"/>
      <c r="N49" s="36"/>
      <c r="O49" s="32"/>
      <c r="P49" s="32" t="s">
        <v>978</v>
      </c>
      <c r="Q49" s="32"/>
      <c r="R49" s="32"/>
      <c r="S49" s="32" t="s">
        <v>838</v>
      </c>
      <c r="T49" s="32" t="s">
        <v>838</v>
      </c>
      <c r="U49" s="32" t="s">
        <v>838</v>
      </c>
      <c r="V49" s="37" t="s">
        <v>838</v>
      </c>
      <c r="W49" s="32" t="s">
        <v>838</v>
      </c>
      <c r="X49" s="32" t="s">
        <v>838</v>
      </c>
      <c r="Y49" s="32" t="s">
        <v>838</v>
      </c>
      <c r="Z49" s="32" t="s">
        <v>838</v>
      </c>
      <c r="AA49" s="32" t="s">
        <v>838</v>
      </c>
      <c r="AB49" s="37" t="s">
        <v>838</v>
      </c>
      <c r="AC49" s="17" t="s">
        <v>754</v>
      </c>
      <c r="AD49" s="17" t="s">
        <v>6</v>
      </c>
      <c r="AE49" s="38" t="s">
        <v>11</v>
      </c>
    </row>
    <row r="50" spans="1:31" ht="97.5" customHeight="1" outlineLevel="1" x14ac:dyDescent="0.25">
      <c r="A50" s="36" t="s">
        <v>832</v>
      </c>
      <c r="B50" s="36" t="s">
        <v>755</v>
      </c>
      <c r="C50" s="53" t="s">
        <v>872</v>
      </c>
      <c r="D50" s="53" t="s">
        <v>857</v>
      </c>
      <c r="E50" s="53"/>
      <c r="F50" s="38"/>
      <c r="G50" s="30" t="s">
        <v>883</v>
      </c>
      <c r="H50" s="30"/>
      <c r="I50" s="31" t="s">
        <v>1031</v>
      </c>
      <c r="J50" s="31" t="s">
        <v>881</v>
      </c>
      <c r="K50" s="31" t="s">
        <v>840</v>
      </c>
      <c r="L50" s="30" t="s">
        <v>866</v>
      </c>
      <c r="M50" s="17"/>
      <c r="N50" s="36"/>
      <c r="O50" s="32"/>
      <c r="P50" s="32" t="s">
        <v>978</v>
      </c>
      <c r="Q50" s="32"/>
      <c r="R50" s="32"/>
      <c r="S50" s="32" t="s">
        <v>838</v>
      </c>
      <c r="T50" s="32" t="s">
        <v>838</v>
      </c>
      <c r="U50" s="32" t="s">
        <v>838</v>
      </c>
      <c r="V50" s="37" t="s">
        <v>838</v>
      </c>
      <c r="W50" s="32" t="s">
        <v>838</v>
      </c>
      <c r="X50" s="32" t="s">
        <v>838</v>
      </c>
      <c r="Y50" s="32" t="s">
        <v>838</v>
      </c>
      <c r="Z50" s="32" t="s">
        <v>838</v>
      </c>
      <c r="AA50" s="32" t="s">
        <v>838</v>
      </c>
      <c r="AB50" s="37" t="s">
        <v>838</v>
      </c>
      <c r="AC50" s="17" t="s">
        <v>754</v>
      </c>
      <c r="AD50" s="17" t="s">
        <v>6</v>
      </c>
      <c r="AE50" s="38" t="s">
        <v>11</v>
      </c>
    </row>
    <row r="51" spans="1:31" ht="97.5" customHeight="1" outlineLevel="1" x14ac:dyDescent="0.25">
      <c r="A51" s="36" t="s">
        <v>832</v>
      </c>
      <c r="B51" s="36" t="s">
        <v>755</v>
      </c>
      <c r="C51" s="53" t="s">
        <v>870</v>
      </c>
      <c r="D51" s="53" t="s">
        <v>857</v>
      </c>
      <c r="E51" s="53"/>
      <c r="F51" s="38"/>
      <c r="G51" s="30" t="s">
        <v>883</v>
      </c>
      <c r="H51" s="30"/>
      <c r="I51" s="31" t="s">
        <v>1029</v>
      </c>
      <c r="J51" s="31" t="s">
        <v>881</v>
      </c>
      <c r="K51" s="31" t="s">
        <v>840</v>
      </c>
      <c r="L51" s="30" t="s">
        <v>866</v>
      </c>
      <c r="M51" s="17"/>
      <c r="N51" s="36"/>
      <c r="O51" s="32"/>
      <c r="P51" s="32" t="s">
        <v>978</v>
      </c>
      <c r="Q51" s="32"/>
      <c r="R51" s="32"/>
      <c r="S51" s="32" t="s">
        <v>838</v>
      </c>
      <c r="T51" s="32" t="s">
        <v>838</v>
      </c>
      <c r="U51" s="32" t="s">
        <v>838</v>
      </c>
      <c r="V51" s="37" t="s">
        <v>838</v>
      </c>
      <c r="W51" s="32" t="s">
        <v>838</v>
      </c>
      <c r="X51" s="32" t="s">
        <v>838</v>
      </c>
      <c r="Y51" s="32" t="s">
        <v>838</v>
      </c>
      <c r="Z51" s="32" t="s">
        <v>838</v>
      </c>
      <c r="AA51" s="32" t="s">
        <v>838</v>
      </c>
      <c r="AB51" s="37" t="s">
        <v>838</v>
      </c>
      <c r="AC51" s="17" t="s">
        <v>754</v>
      </c>
      <c r="AD51" s="17" t="s">
        <v>6</v>
      </c>
      <c r="AE51" s="38" t="s">
        <v>11</v>
      </c>
    </row>
    <row r="52" spans="1:31" ht="97.5" customHeight="1" outlineLevel="1" x14ac:dyDescent="0.25">
      <c r="A52" s="36" t="s">
        <v>751</v>
      </c>
      <c r="B52" s="36" t="s">
        <v>756</v>
      </c>
      <c r="C52" s="53"/>
      <c r="D52" s="53" t="s">
        <v>857</v>
      </c>
      <c r="E52" s="53"/>
      <c r="F52" s="38" t="s">
        <v>39</v>
      </c>
      <c r="G52" s="30" t="s">
        <v>1178</v>
      </c>
      <c r="H52" s="30"/>
      <c r="I52" s="31" t="s">
        <v>1033</v>
      </c>
      <c r="J52" s="31" t="s">
        <v>840</v>
      </c>
      <c r="K52" s="31" t="s">
        <v>840</v>
      </c>
      <c r="L52" s="30" t="s">
        <v>40</v>
      </c>
      <c r="M52" s="17"/>
      <c r="N52" s="36" t="s">
        <v>1189</v>
      </c>
      <c r="O52" s="32"/>
      <c r="P52" s="55">
        <v>40</v>
      </c>
      <c r="Q52" s="55">
        <v>25.5</v>
      </c>
      <c r="R52" s="55" t="s">
        <v>838</v>
      </c>
      <c r="S52" s="55">
        <v>30.73</v>
      </c>
      <c r="T52" s="55">
        <v>30.73</v>
      </c>
      <c r="U52" s="55">
        <v>32.65</v>
      </c>
      <c r="V52" s="37" t="s">
        <v>838</v>
      </c>
      <c r="W52" s="55">
        <v>32.65</v>
      </c>
      <c r="X52" s="55">
        <v>35.39</v>
      </c>
      <c r="Y52" s="55">
        <v>35.39</v>
      </c>
      <c r="Z52" s="55">
        <v>38.18</v>
      </c>
      <c r="AA52" s="55">
        <v>38.18</v>
      </c>
      <c r="AB52" s="37"/>
      <c r="AC52" s="17" t="s">
        <v>41</v>
      </c>
      <c r="AD52" s="17" t="s">
        <v>42</v>
      </c>
      <c r="AE52" s="38" t="s">
        <v>11</v>
      </c>
    </row>
    <row r="53" spans="1:31" ht="97.5" customHeight="1" outlineLevel="1" x14ac:dyDescent="0.25">
      <c r="A53" s="36" t="s">
        <v>752</v>
      </c>
      <c r="B53" s="36" t="s">
        <v>756</v>
      </c>
      <c r="C53" s="53"/>
      <c r="D53" s="53" t="s">
        <v>857</v>
      </c>
      <c r="E53" s="53"/>
      <c r="F53" s="38" t="s">
        <v>63</v>
      </c>
      <c r="G53" s="30" t="s">
        <v>44</v>
      </c>
      <c r="H53" s="30"/>
      <c r="I53" s="31" t="s">
        <v>1033</v>
      </c>
      <c r="J53" s="31" t="s">
        <v>881</v>
      </c>
      <c r="K53" s="31" t="s">
        <v>840</v>
      </c>
      <c r="L53" s="30" t="s">
        <v>18</v>
      </c>
      <c r="M53" s="17"/>
      <c r="N53" s="36"/>
      <c r="O53" s="32"/>
      <c r="P53" s="32">
        <v>1300</v>
      </c>
      <c r="Q53" s="32">
        <v>0</v>
      </c>
      <c r="R53" s="32">
        <v>0</v>
      </c>
      <c r="S53" s="32">
        <f>SUM(S54:S55)</f>
        <v>50</v>
      </c>
      <c r="T53" s="32">
        <f t="shared" ref="T53:AA53" si="6">SUM(T54:T55)</f>
        <v>220.33333333333334</v>
      </c>
      <c r="U53" s="32">
        <f t="shared" si="6"/>
        <v>495</v>
      </c>
      <c r="V53" s="37" t="s">
        <v>838</v>
      </c>
      <c r="W53" s="32">
        <f t="shared" si="6"/>
        <v>656</v>
      </c>
      <c r="X53" s="32">
        <f t="shared" si="6"/>
        <v>817</v>
      </c>
      <c r="Y53" s="32">
        <f t="shared" si="6"/>
        <v>978</v>
      </c>
      <c r="Z53" s="32">
        <f t="shared" si="6"/>
        <v>1139</v>
      </c>
      <c r="AA53" s="32">
        <f t="shared" si="6"/>
        <v>1300</v>
      </c>
      <c r="AB53" s="37">
        <f t="shared" ref="AB53:AB62" si="7">AA53/P53</f>
        <v>1</v>
      </c>
      <c r="AC53" s="17" t="s">
        <v>45</v>
      </c>
      <c r="AD53" s="17" t="s">
        <v>6</v>
      </c>
      <c r="AE53" s="38" t="s">
        <v>11</v>
      </c>
    </row>
    <row r="54" spans="1:31" ht="97.5" customHeight="1" outlineLevel="1" x14ac:dyDescent="0.25">
      <c r="A54" s="36" t="s">
        <v>752</v>
      </c>
      <c r="B54" s="36" t="s">
        <v>756</v>
      </c>
      <c r="C54" s="53" t="s">
        <v>874</v>
      </c>
      <c r="D54" s="53" t="s">
        <v>857</v>
      </c>
      <c r="E54" s="53"/>
      <c r="F54" s="38" t="s">
        <v>63</v>
      </c>
      <c r="G54" s="30" t="s">
        <v>44</v>
      </c>
      <c r="H54" s="30"/>
      <c r="I54" s="31" t="s">
        <v>1033</v>
      </c>
      <c r="J54" s="31" t="s">
        <v>881</v>
      </c>
      <c r="K54" s="31" t="s">
        <v>840</v>
      </c>
      <c r="L54" s="30" t="s">
        <v>18</v>
      </c>
      <c r="M54" s="17"/>
      <c r="N54" s="36"/>
      <c r="O54" s="32"/>
      <c r="P54" s="32">
        <v>560</v>
      </c>
      <c r="Q54" s="32">
        <v>0</v>
      </c>
      <c r="R54" s="32">
        <v>0</v>
      </c>
      <c r="S54" s="32">
        <v>50</v>
      </c>
      <c r="T54" s="32">
        <v>171</v>
      </c>
      <c r="U54" s="32">
        <v>280</v>
      </c>
      <c r="V54" s="37" t="s">
        <v>838</v>
      </c>
      <c r="W54" s="32">
        <v>336</v>
      </c>
      <c r="X54" s="32">
        <v>392</v>
      </c>
      <c r="Y54" s="32">
        <v>448</v>
      </c>
      <c r="Z54" s="32">
        <v>504</v>
      </c>
      <c r="AA54" s="32">
        <v>560</v>
      </c>
      <c r="AB54" s="37">
        <f t="shared" si="7"/>
        <v>1</v>
      </c>
      <c r="AC54" s="17" t="s">
        <v>45</v>
      </c>
      <c r="AD54" s="17" t="s">
        <v>6</v>
      </c>
      <c r="AE54" s="38" t="s">
        <v>11</v>
      </c>
    </row>
    <row r="55" spans="1:31" ht="97.5" customHeight="1" outlineLevel="1" x14ac:dyDescent="0.25">
      <c r="A55" s="36" t="s">
        <v>752</v>
      </c>
      <c r="B55" s="36" t="s">
        <v>756</v>
      </c>
      <c r="C55" s="53" t="s">
        <v>1188</v>
      </c>
      <c r="D55" s="53" t="s">
        <v>857</v>
      </c>
      <c r="E55" s="53"/>
      <c r="F55" s="38" t="s">
        <v>63</v>
      </c>
      <c r="G55" s="30" t="s">
        <v>44</v>
      </c>
      <c r="H55" s="30"/>
      <c r="I55" s="31"/>
      <c r="J55" s="31"/>
      <c r="K55" s="31"/>
      <c r="L55" s="30" t="s">
        <v>18</v>
      </c>
      <c r="M55" s="17"/>
      <c r="N55" s="36"/>
      <c r="O55" s="32"/>
      <c r="P55" s="32">
        <v>740</v>
      </c>
      <c r="Q55" s="32">
        <v>0</v>
      </c>
      <c r="R55" s="32">
        <v>0</v>
      </c>
      <c r="S55" s="32">
        <v>0</v>
      </c>
      <c r="T55" s="32">
        <v>49.333333333333336</v>
      </c>
      <c r="U55" s="32">
        <v>215</v>
      </c>
      <c r="V55" s="37" t="s">
        <v>838</v>
      </c>
      <c r="W55" s="32">
        <v>320</v>
      </c>
      <c r="X55" s="32">
        <v>425</v>
      </c>
      <c r="Y55" s="32">
        <v>530</v>
      </c>
      <c r="Z55" s="32">
        <v>635</v>
      </c>
      <c r="AA55" s="32">
        <v>740</v>
      </c>
      <c r="AB55" s="37">
        <f t="shared" si="7"/>
        <v>1</v>
      </c>
      <c r="AC55" s="17" t="s">
        <v>45</v>
      </c>
      <c r="AD55" s="17" t="s">
        <v>6</v>
      </c>
      <c r="AE55" s="38" t="s">
        <v>11</v>
      </c>
    </row>
    <row r="56" spans="1:31" ht="97.5" customHeight="1" outlineLevel="1" x14ac:dyDescent="0.25">
      <c r="A56" s="36" t="s">
        <v>752</v>
      </c>
      <c r="B56" s="36" t="s">
        <v>756</v>
      </c>
      <c r="C56" s="53"/>
      <c r="D56" s="53" t="s">
        <v>857</v>
      </c>
      <c r="E56" s="53"/>
      <c r="F56" s="38" t="s">
        <v>64</v>
      </c>
      <c r="G56" s="30" t="s">
        <v>46</v>
      </c>
      <c r="H56" s="30"/>
      <c r="I56" s="31" t="s">
        <v>1033</v>
      </c>
      <c r="J56" s="31" t="s">
        <v>881</v>
      </c>
      <c r="K56" s="31" t="s">
        <v>840</v>
      </c>
      <c r="L56" s="30" t="s">
        <v>18</v>
      </c>
      <c r="M56" s="17"/>
      <c r="N56" s="36"/>
      <c r="O56" s="32"/>
      <c r="P56" s="32">
        <v>1300</v>
      </c>
      <c r="Q56" s="32">
        <v>0</v>
      </c>
      <c r="R56" s="32">
        <v>0</v>
      </c>
      <c r="S56" s="32">
        <f>SUM(S57:S58)</f>
        <v>50</v>
      </c>
      <c r="T56" s="32">
        <f>SUM(T57:T58)</f>
        <v>220</v>
      </c>
      <c r="U56" s="32">
        <f>SUM(U57:U58)</f>
        <v>495</v>
      </c>
      <c r="V56" s="37" t="s">
        <v>838</v>
      </c>
      <c r="W56" s="32">
        <f>SUM(W57:W58)</f>
        <v>656</v>
      </c>
      <c r="X56" s="32">
        <f>SUM(X57:X58)</f>
        <v>817</v>
      </c>
      <c r="Y56" s="32">
        <f>SUM(Y57:Y58)</f>
        <v>978</v>
      </c>
      <c r="Z56" s="32">
        <f>SUM(Z57:Z58)</f>
        <v>1139</v>
      </c>
      <c r="AA56" s="32">
        <f>SUM(AA57:AA58)</f>
        <v>1300</v>
      </c>
      <c r="AB56" s="37">
        <f t="shared" si="7"/>
        <v>1</v>
      </c>
      <c r="AC56" s="17" t="s">
        <v>45</v>
      </c>
      <c r="AD56" s="17" t="s">
        <v>6</v>
      </c>
      <c r="AE56" s="38" t="s">
        <v>11</v>
      </c>
    </row>
    <row r="57" spans="1:31" ht="97.5" customHeight="1" outlineLevel="1" x14ac:dyDescent="0.25">
      <c r="A57" s="36" t="s">
        <v>752</v>
      </c>
      <c r="B57" s="36" t="s">
        <v>756</v>
      </c>
      <c r="C57" s="53" t="s">
        <v>874</v>
      </c>
      <c r="D57" s="53" t="s">
        <v>857</v>
      </c>
      <c r="E57" s="53"/>
      <c r="F57" s="38" t="s">
        <v>64</v>
      </c>
      <c r="G57" s="30" t="s">
        <v>46</v>
      </c>
      <c r="H57" s="30"/>
      <c r="I57" s="31" t="s">
        <v>1033</v>
      </c>
      <c r="J57" s="31" t="s">
        <v>881</v>
      </c>
      <c r="K57" s="31" t="s">
        <v>840</v>
      </c>
      <c r="L57" s="30" t="s">
        <v>18</v>
      </c>
      <c r="M57" s="17"/>
      <c r="N57" s="36"/>
      <c r="O57" s="32"/>
      <c r="P57" s="32">
        <v>560</v>
      </c>
      <c r="Q57" s="32">
        <v>0</v>
      </c>
      <c r="R57" s="32">
        <v>0</v>
      </c>
      <c r="S57" s="32">
        <v>50</v>
      </c>
      <c r="T57" s="32">
        <v>171</v>
      </c>
      <c r="U57" s="32">
        <v>280</v>
      </c>
      <c r="V57" s="37" t="s">
        <v>838</v>
      </c>
      <c r="W57" s="32">
        <v>336</v>
      </c>
      <c r="X57" s="32">
        <v>392</v>
      </c>
      <c r="Y57" s="32">
        <v>448</v>
      </c>
      <c r="Z57" s="32">
        <v>504</v>
      </c>
      <c r="AA57" s="32">
        <v>560</v>
      </c>
      <c r="AB57" s="37">
        <f t="shared" si="7"/>
        <v>1</v>
      </c>
      <c r="AC57" s="17" t="s">
        <v>45</v>
      </c>
      <c r="AD57" s="17" t="s">
        <v>6</v>
      </c>
      <c r="AE57" s="38" t="s">
        <v>11</v>
      </c>
    </row>
    <row r="58" spans="1:31" ht="97.5" customHeight="1" outlineLevel="1" x14ac:dyDescent="0.25">
      <c r="A58" s="36" t="s">
        <v>752</v>
      </c>
      <c r="B58" s="36" t="s">
        <v>756</v>
      </c>
      <c r="C58" s="53" t="s">
        <v>1188</v>
      </c>
      <c r="D58" s="53" t="s">
        <v>857</v>
      </c>
      <c r="E58" s="53"/>
      <c r="F58" s="38" t="s">
        <v>64</v>
      </c>
      <c r="G58" s="30" t="s">
        <v>46</v>
      </c>
      <c r="H58" s="30"/>
      <c r="I58" s="31"/>
      <c r="J58" s="31"/>
      <c r="K58" s="31"/>
      <c r="L58" s="30" t="s">
        <v>18</v>
      </c>
      <c r="M58" s="17"/>
      <c r="N58" s="36"/>
      <c r="O58" s="32"/>
      <c r="P58" s="32">
        <v>740</v>
      </c>
      <c r="Q58" s="32"/>
      <c r="R58" s="32">
        <v>0</v>
      </c>
      <c r="S58" s="32">
        <v>0</v>
      </c>
      <c r="T58" s="32">
        <v>49</v>
      </c>
      <c r="U58" s="32">
        <v>215</v>
      </c>
      <c r="V58" s="37" t="s">
        <v>838</v>
      </c>
      <c r="W58" s="32">
        <v>320</v>
      </c>
      <c r="X58" s="32">
        <v>425</v>
      </c>
      <c r="Y58" s="32">
        <v>530</v>
      </c>
      <c r="Z58" s="32">
        <v>635</v>
      </c>
      <c r="AA58" s="32">
        <v>740</v>
      </c>
      <c r="AB58" s="37">
        <f t="shared" si="7"/>
        <v>1</v>
      </c>
      <c r="AC58" s="17" t="s">
        <v>45</v>
      </c>
      <c r="AD58" s="17" t="s">
        <v>6</v>
      </c>
      <c r="AE58" s="38" t="s">
        <v>11</v>
      </c>
    </row>
    <row r="59" spans="1:31" ht="97.5" customHeight="1" outlineLevel="1" x14ac:dyDescent="0.25">
      <c r="A59" s="36" t="s">
        <v>752</v>
      </c>
      <c r="B59" s="36" t="s">
        <v>756</v>
      </c>
      <c r="C59" s="53"/>
      <c r="D59" s="53" t="s">
        <v>857</v>
      </c>
      <c r="E59" s="53"/>
      <c r="F59" s="38" t="s">
        <v>52</v>
      </c>
      <c r="G59" s="30" t="s">
        <v>53</v>
      </c>
      <c r="H59" s="30"/>
      <c r="I59" s="31" t="s">
        <v>1033</v>
      </c>
      <c r="J59" s="31" t="s">
        <v>881</v>
      </c>
      <c r="K59" s="31" t="s">
        <v>840</v>
      </c>
      <c r="L59" s="30" t="s">
        <v>54</v>
      </c>
      <c r="M59" s="17"/>
      <c r="N59" s="36"/>
      <c r="O59" s="32"/>
      <c r="P59" s="32">
        <f>SUM(P60:P62)</f>
        <v>34320</v>
      </c>
      <c r="Q59" s="32">
        <v>0</v>
      </c>
      <c r="R59" s="32">
        <v>0</v>
      </c>
      <c r="S59" s="32">
        <f>SUM(S60:S62)</f>
        <v>750</v>
      </c>
      <c r="T59" s="32">
        <f>SUM(T60:T62)</f>
        <v>4338</v>
      </c>
      <c r="U59" s="32">
        <f>SUM(U60:U62)</f>
        <v>9518</v>
      </c>
      <c r="V59" s="37" t="s">
        <v>838</v>
      </c>
      <c r="W59" s="32">
        <f>SUM(W60:W62)</f>
        <v>15955.400000000001</v>
      </c>
      <c r="X59" s="32">
        <f t="shared" ref="X59:Z59" si="8">SUM(X60:X62)</f>
        <v>21543.599999999999</v>
      </c>
      <c r="Y59" s="32">
        <f t="shared" si="8"/>
        <v>26997.72</v>
      </c>
      <c r="Z59" s="32">
        <f t="shared" si="8"/>
        <v>32195.592000000001</v>
      </c>
      <c r="AA59" s="32">
        <f>SUM(AA60:AA62)</f>
        <v>34320</v>
      </c>
      <c r="AB59" s="37">
        <f t="shared" si="7"/>
        <v>1</v>
      </c>
      <c r="AC59" s="17" t="s">
        <v>45</v>
      </c>
      <c r="AD59" s="17" t="s">
        <v>6</v>
      </c>
      <c r="AE59" s="38" t="s">
        <v>11</v>
      </c>
    </row>
    <row r="60" spans="1:31" ht="97.5" customHeight="1" outlineLevel="1" x14ac:dyDescent="0.25">
      <c r="A60" s="36" t="s">
        <v>752</v>
      </c>
      <c r="B60" s="36" t="s">
        <v>756</v>
      </c>
      <c r="C60" s="53" t="s">
        <v>874</v>
      </c>
      <c r="D60" s="53" t="s">
        <v>857</v>
      </c>
      <c r="E60" s="53"/>
      <c r="F60" s="38" t="s">
        <v>52</v>
      </c>
      <c r="G60" s="30" t="s">
        <v>53</v>
      </c>
      <c r="H60" s="30"/>
      <c r="I60" s="31" t="s">
        <v>1033</v>
      </c>
      <c r="J60" s="31" t="s">
        <v>881</v>
      </c>
      <c r="K60" s="31" t="s">
        <v>840</v>
      </c>
      <c r="L60" s="30" t="s">
        <v>54</v>
      </c>
      <c r="M60" s="17"/>
      <c r="N60" s="36"/>
      <c r="O60" s="32"/>
      <c r="P60" s="32">
        <v>13240</v>
      </c>
      <c r="Q60" s="32">
        <v>0</v>
      </c>
      <c r="R60" s="32">
        <v>0</v>
      </c>
      <c r="S60" s="32">
        <v>750</v>
      </c>
      <c r="T60" s="32">
        <v>2571</v>
      </c>
      <c r="U60" s="32">
        <v>5464</v>
      </c>
      <c r="V60" s="37" t="s">
        <v>838</v>
      </c>
      <c r="W60" s="32">
        <f>U60*1.1</f>
        <v>6010.4000000000005</v>
      </c>
      <c r="X60" s="32">
        <f>W60*1.5</f>
        <v>9015.6</v>
      </c>
      <c r="Y60" s="32">
        <f>X60*1.2</f>
        <v>10818.72</v>
      </c>
      <c r="Z60" s="32">
        <f>Y60*1.1</f>
        <v>11900.592000000001</v>
      </c>
      <c r="AA60" s="32">
        <f>P60</f>
        <v>13240</v>
      </c>
      <c r="AB60" s="37">
        <f t="shared" si="7"/>
        <v>1</v>
      </c>
      <c r="AC60" s="17" t="s">
        <v>45</v>
      </c>
      <c r="AD60" s="17" t="s">
        <v>6</v>
      </c>
      <c r="AE60" s="38" t="s">
        <v>11</v>
      </c>
    </row>
    <row r="61" spans="1:31" ht="97.5" customHeight="1" outlineLevel="1" x14ac:dyDescent="0.25">
      <c r="A61" s="36" t="s">
        <v>752</v>
      </c>
      <c r="B61" s="36" t="s">
        <v>756</v>
      </c>
      <c r="C61" s="53" t="s">
        <v>873</v>
      </c>
      <c r="D61" s="53" t="s">
        <v>857</v>
      </c>
      <c r="E61" s="53"/>
      <c r="F61" s="38" t="s">
        <v>52</v>
      </c>
      <c r="G61" s="30" t="s">
        <v>53</v>
      </c>
      <c r="H61" s="30"/>
      <c r="I61" s="31" t="s">
        <v>1033</v>
      </c>
      <c r="J61" s="31" t="s">
        <v>881</v>
      </c>
      <c r="K61" s="31" t="s">
        <v>840</v>
      </c>
      <c r="L61" s="30" t="s">
        <v>54</v>
      </c>
      <c r="M61" s="17"/>
      <c r="N61" s="36"/>
      <c r="O61" s="32"/>
      <c r="P61" s="32">
        <v>10000</v>
      </c>
      <c r="Q61" s="32">
        <v>0</v>
      </c>
      <c r="R61" s="32">
        <v>0</v>
      </c>
      <c r="S61" s="32">
        <v>0</v>
      </c>
      <c r="T61" s="32">
        <v>740</v>
      </c>
      <c r="U61" s="32">
        <v>2000</v>
      </c>
      <c r="V61" s="37" t="s">
        <v>838</v>
      </c>
      <c r="W61" s="32">
        <v>6863</v>
      </c>
      <c r="X61" s="32">
        <v>7905</v>
      </c>
      <c r="Y61" s="32">
        <v>9245</v>
      </c>
      <c r="Z61" s="32">
        <v>9895</v>
      </c>
      <c r="AA61" s="32">
        <v>10000</v>
      </c>
      <c r="AB61" s="37">
        <f t="shared" si="7"/>
        <v>1</v>
      </c>
      <c r="AC61" s="17" t="s">
        <v>45</v>
      </c>
      <c r="AD61" s="17" t="s">
        <v>6</v>
      </c>
      <c r="AE61" s="38" t="s">
        <v>11</v>
      </c>
    </row>
    <row r="62" spans="1:31" ht="97.5" customHeight="1" outlineLevel="1" x14ac:dyDescent="0.25">
      <c r="A62" s="36" t="s">
        <v>752</v>
      </c>
      <c r="B62" s="36" t="s">
        <v>756</v>
      </c>
      <c r="C62" s="53" t="s">
        <v>1188</v>
      </c>
      <c r="D62" s="53" t="s">
        <v>857</v>
      </c>
      <c r="E62" s="53"/>
      <c r="F62" s="38" t="s">
        <v>52</v>
      </c>
      <c r="G62" s="30" t="s">
        <v>53</v>
      </c>
      <c r="H62" s="30"/>
      <c r="I62" s="31"/>
      <c r="J62" s="31"/>
      <c r="K62" s="31"/>
      <c r="L62" s="30" t="s">
        <v>54</v>
      </c>
      <c r="M62" s="17"/>
      <c r="N62" s="36"/>
      <c r="O62" s="32"/>
      <c r="P62" s="32">
        <v>11080</v>
      </c>
      <c r="Q62" s="32">
        <v>0</v>
      </c>
      <c r="R62" s="32">
        <v>0</v>
      </c>
      <c r="S62" s="32">
        <v>0</v>
      </c>
      <c r="T62" s="32">
        <v>1027</v>
      </c>
      <c r="U62" s="32">
        <f>T62*2</f>
        <v>2054</v>
      </c>
      <c r="V62" s="37" t="s">
        <v>838</v>
      </c>
      <c r="W62" s="32">
        <v>3082</v>
      </c>
      <c r="X62" s="32">
        <v>4623</v>
      </c>
      <c r="Y62" s="32">
        <v>6934</v>
      </c>
      <c r="Z62" s="32">
        <v>10400</v>
      </c>
      <c r="AA62" s="32">
        <f>P62</f>
        <v>11080</v>
      </c>
      <c r="AB62" s="37">
        <f t="shared" si="7"/>
        <v>1</v>
      </c>
      <c r="AC62" s="17" t="s">
        <v>45</v>
      </c>
      <c r="AD62" s="17" t="s">
        <v>6</v>
      </c>
      <c r="AE62" s="38" t="s">
        <v>11</v>
      </c>
    </row>
    <row r="63" spans="1:31" ht="97.5" customHeight="1" outlineLevel="1" x14ac:dyDescent="0.25">
      <c r="A63" s="36" t="s">
        <v>832</v>
      </c>
      <c r="B63" s="36" t="s">
        <v>756</v>
      </c>
      <c r="C63" s="53" t="s">
        <v>873</v>
      </c>
      <c r="D63" s="53" t="s">
        <v>857</v>
      </c>
      <c r="E63" s="53"/>
      <c r="F63" s="38"/>
      <c r="G63" s="30" t="s">
        <v>1254</v>
      </c>
      <c r="H63" s="30"/>
      <c r="I63" s="31"/>
      <c r="J63" s="31"/>
      <c r="K63" s="31"/>
      <c r="L63" s="30" t="s">
        <v>18</v>
      </c>
      <c r="M63" s="17"/>
      <c r="N63" s="36"/>
      <c r="O63" s="32"/>
      <c r="P63" s="32">
        <v>100</v>
      </c>
      <c r="Q63" s="32">
        <v>0</v>
      </c>
      <c r="R63" s="32">
        <v>0</v>
      </c>
      <c r="S63" s="32" t="s">
        <v>838</v>
      </c>
      <c r="T63" s="32" t="s">
        <v>838</v>
      </c>
      <c r="U63" s="32" t="s">
        <v>838</v>
      </c>
      <c r="V63" s="37" t="s">
        <v>838</v>
      </c>
      <c r="W63" s="32" t="s">
        <v>838</v>
      </c>
      <c r="X63" s="32" t="s">
        <v>838</v>
      </c>
      <c r="Y63" s="32" t="s">
        <v>838</v>
      </c>
      <c r="Z63" s="32" t="s">
        <v>838</v>
      </c>
      <c r="AA63" s="32" t="s">
        <v>838</v>
      </c>
      <c r="AB63" s="37" t="s">
        <v>838</v>
      </c>
      <c r="AC63" s="17" t="s">
        <v>45</v>
      </c>
      <c r="AD63" s="17"/>
      <c r="AE63" s="38" t="s">
        <v>11</v>
      </c>
    </row>
    <row r="64" spans="1:31" ht="97.5" customHeight="1" outlineLevel="1" x14ac:dyDescent="0.25">
      <c r="A64" s="33" t="s">
        <v>1098</v>
      </c>
      <c r="B64" s="33">
        <v>2</v>
      </c>
      <c r="C64" s="52"/>
      <c r="D64" s="52"/>
      <c r="E64" s="52" t="s">
        <v>1093</v>
      </c>
      <c r="F64" s="43" t="s">
        <v>1108</v>
      </c>
      <c r="G64" s="29" t="s">
        <v>1109</v>
      </c>
      <c r="H64" s="30"/>
      <c r="I64" s="31"/>
      <c r="J64" s="31"/>
      <c r="K64" s="31" t="s">
        <v>1122</v>
      </c>
      <c r="L64" s="29" t="s">
        <v>27</v>
      </c>
      <c r="M64" s="18"/>
      <c r="N64" s="33"/>
      <c r="O64" s="34">
        <v>23975988</v>
      </c>
      <c r="P64" s="34">
        <v>203275093</v>
      </c>
      <c r="Q64" s="34">
        <v>0</v>
      </c>
      <c r="R64" s="34">
        <v>0</v>
      </c>
      <c r="S64" s="34">
        <v>80101.387221681638</v>
      </c>
      <c r="T64" s="34">
        <v>6381684.0142041724</v>
      </c>
      <c r="U64" s="34">
        <v>37553932.135575913</v>
      </c>
      <c r="V64" s="35">
        <f>U64/O64</f>
        <v>1.5663142697425405</v>
      </c>
      <c r="W64" s="34">
        <v>84584834.41723533</v>
      </c>
      <c r="X64" s="34">
        <v>131868166.18996224</v>
      </c>
      <c r="Y64" s="34">
        <v>168717821.83042067</v>
      </c>
      <c r="Z64" s="34">
        <v>188421628.67101622</v>
      </c>
      <c r="AA64" s="34">
        <v>203275092.74868611</v>
      </c>
      <c r="AB64" s="35">
        <f>AA64/P64</f>
        <v>0.99999999876367596</v>
      </c>
      <c r="AC64" s="18" t="s">
        <v>1100</v>
      </c>
      <c r="AD64" s="18"/>
      <c r="AE64" s="43" t="s">
        <v>11</v>
      </c>
    </row>
    <row r="65" spans="1:31" ht="97.5" customHeight="1" outlineLevel="1" x14ac:dyDescent="0.25">
      <c r="A65" s="36" t="s">
        <v>751</v>
      </c>
      <c r="B65" s="36" t="s">
        <v>757</v>
      </c>
      <c r="C65" s="53"/>
      <c r="D65" s="53" t="s">
        <v>858</v>
      </c>
      <c r="E65" s="53"/>
      <c r="F65" s="38" t="s">
        <v>55</v>
      </c>
      <c r="G65" s="30" t="s">
        <v>56</v>
      </c>
      <c r="H65" s="30" t="s">
        <v>888</v>
      </c>
      <c r="I65" s="31" t="s">
        <v>1034</v>
      </c>
      <c r="J65" s="31" t="s">
        <v>840</v>
      </c>
      <c r="K65" s="31" t="s">
        <v>840</v>
      </c>
      <c r="L65" s="30" t="s">
        <v>57</v>
      </c>
      <c r="M65" s="17"/>
      <c r="N65" s="36" t="s">
        <v>1276</v>
      </c>
      <c r="O65" s="32"/>
      <c r="P65" s="32">
        <v>206000</v>
      </c>
      <c r="Q65" s="32">
        <v>59000</v>
      </c>
      <c r="R65" s="32">
        <v>140856</v>
      </c>
      <c r="S65" s="32">
        <v>140856</v>
      </c>
      <c r="T65" s="32">
        <v>140856</v>
      </c>
      <c r="U65" s="32">
        <v>154941.6</v>
      </c>
      <c r="V65" s="37" t="s">
        <v>838</v>
      </c>
      <c r="W65" s="32">
        <v>170435.76</v>
      </c>
      <c r="X65" s="32">
        <v>187479.33600000001</v>
      </c>
      <c r="Y65" s="32">
        <v>206000</v>
      </c>
      <c r="Z65" s="32">
        <v>206000</v>
      </c>
      <c r="AA65" s="32">
        <v>206000</v>
      </c>
      <c r="AB65" s="37">
        <f>AA65/P65</f>
        <v>1</v>
      </c>
      <c r="AC65" s="17" t="s">
        <v>58</v>
      </c>
      <c r="AD65" s="17" t="s">
        <v>6</v>
      </c>
      <c r="AE65" s="38" t="s">
        <v>11</v>
      </c>
    </row>
    <row r="66" spans="1:31" ht="97.5" customHeight="1" outlineLevel="1" x14ac:dyDescent="0.25">
      <c r="A66" s="36" t="s">
        <v>751</v>
      </c>
      <c r="B66" s="36" t="s">
        <v>757</v>
      </c>
      <c r="C66" s="53"/>
      <c r="D66" s="53" t="s">
        <v>858</v>
      </c>
      <c r="E66" s="53"/>
      <c r="F66" s="38" t="s">
        <v>59</v>
      </c>
      <c r="G66" s="30" t="s">
        <v>60</v>
      </c>
      <c r="H66" s="30"/>
      <c r="I66" s="31">
        <v>405</v>
      </c>
      <c r="J66" s="31" t="s">
        <v>840</v>
      </c>
      <c r="K66" s="31" t="s">
        <v>840</v>
      </c>
      <c r="L66" s="30" t="s">
        <v>61</v>
      </c>
      <c r="M66" s="17"/>
      <c r="N66" s="36" t="s">
        <v>525</v>
      </c>
      <c r="O66" s="32"/>
      <c r="P66" s="55">
        <v>75</v>
      </c>
      <c r="Q66" s="55">
        <v>54</v>
      </c>
      <c r="R66" s="55">
        <v>58</v>
      </c>
      <c r="S66" s="55">
        <v>58</v>
      </c>
      <c r="T66" s="55">
        <v>58</v>
      </c>
      <c r="U66" s="55">
        <v>69</v>
      </c>
      <c r="V66" s="37" t="s">
        <v>838</v>
      </c>
      <c r="W66" s="55">
        <v>71</v>
      </c>
      <c r="X66" s="55">
        <v>73</v>
      </c>
      <c r="Y66" s="55">
        <v>75</v>
      </c>
      <c r="Z66" s="55">
        <v>75</v>
      </c>
      <c r="AA66" s="55">
        <v>75</v>
      </c>
      <c r="AB66" s="37">
        <f>AA66/P66</f>
        <v>1</v>
      </c>
      <c r="AC66" s="17" t="s">
        <v>58</v>
      </c>
      <c r="AD66" s="17" t="s">
        <v>6</v>
      </c>
      <c r="AE66" s="38" t="s">
        <v>11</v>
      </c>
    </row>
    <row r="67" spans="1:31" ht="97.5" customHeight="1" outlineLevel="1" x14ac:dyDescent="0.25">
      <c r="A67" s="36" t="s">
        <v>752</v>
      </c>
      <c r="B67" s="36" t="s">
        <v>757</v>
      </c>
      <c r="C67" s="53" t="s">
        <v>757</v>
      </c>
      <c r="D67" s="53" t="s">
        <v>858</v>
      </c>
      <c r="E67" s="53"/>
      <c r="F67" s="38" t="s">
        <v>66</v>
      </c>
      <c r="G67" s="30" t="s">
        <v>65</v>
      </c>
      <c r="H67" s="30"/>
      <c r="I67" s="31">
        <v>405</v>
      </c>
      <c r="J67" s="31" t="s">
        <v>881</v>
      </c>
      <c r="K67" s="31" t="s">
        <v>882</v>
      </c>
      <c r="L67" s="30" t="s">
        <v>57</v>
      </c>
      <c r="M67" s="17"/>
      <c r="N67" s="36"/>
      <c r="O67" s="32"/>
      <c r="P67" s="32" t="s">
        <v>1277</v>
      </c>
      <c r="Q67" s="32">
        <v>0</v>
      </c>
      <c r="R67" s="32">
        <v>0</v>
      </c>
      <c r="S67" s="32">
        <v>0</v>
      </c>
      <c r="T67" s="32">
        <v>0</v>
      </c>
      <c r="U67" s="32">
        <v>78700</v>
      </c>
      <c r="V67" s="37" t="s">
        <v>838</v>
      </c>
      <c r="W67" s="32">
        <v>78700</v>
      </c>
      <c r="X67" s="32">
        <v>78700</v>
      </c>
      <c r="Y67" s="32">
        <v>78700</v>
      </c>
      <c r="Z67" s="32">
        <v>78700</v>
      </c>
      <c r="AA67" s="32">
        <v>83800</v>
      </c>
      <c r="AB67" s="37">
        <v>1</v>
      </c>
      <c r="AC67" s="17" t="s">
        <v>58</v>
      </c>
      <c r="AD67" s="17" t="s">
        <v>6</v>
      </c>
      <c r="AE67" s="38" t="s">
        <v>11</v>
      </c>
    </row>
    <row r="68" spans="1:31" ht="127.5" customHeight="1" outlineLevel="1" x14ac:dyDescent="0.25">
      <c r="A68" s="36" t="s">
        <v>751</v>
      </c>
      <c r="B68" s="36" t="s">
        <v>758</v>
      </c>
      <c r="C68" s="53"/>
      <c r="D68" s="53" t="s">
        <v>859</v>
      </c>
      <c r="E68" s="53"/>
      <c r="F68" s="38" t="s">
        <v>67</v>
      </c>
      <c r="G68" s="30" t="s">
        <v>76</v>
      </c>
      <c r="H68" s="30" t="s">
        <v>977</v>
      </c>
      <c r="I68" s="31">
        <v>408</v>
      </c>
      <c r="J68" s="31" t="s">
        <v>840</v>
      </c>
      <c r="K68" s="31" t="s">
        <v>840</v>
      </c>
      <c r="L68" s="30" t="s">
        <v>40</v>
      </c>
      <c r="M68" s="17"/>
      <c r="N68" s="36" t="s">
        <v>68</v>
      </c>
      <c r="O68" s="32"/>
      <c r="P68" s="55">
        <v>35</v>
      </c>
      <c r="Q68" s="55">
        <v>19</v>
      </c>
      <c r="R68" s="55">
        <v>29.1</v>
      </c>
      <c r="S68" s="55">
        <v>29.5</v>
      </c>
      <c r="T68" s="55">
        <v>29.9</v>
      </c>
      <c r="U68" s="55">
        <v>31.8</v>
      </c>
      <c r="V68" s="37" t="s">
        <v>838</v>
      </c>
      <c r="W68" s="55">
        <v>32.6</v>
      </c>
      <c r="X68" s="55">
        <v>33.4</v>
      </c>
      <c r="Y68" s="55">
        <v>34.200000000000003</v>
      </c>
      <c r="Z68" s="55">
        <v>34.6</v>
      </c>
      <c r="AA68" s="55">
        <v>35</v>
      </c>
      <c r="AB68" s="37">
        <v>1</v>
      </c>
      <c r="AC68" s="17" t="s">
        <v>69</v>
      </c>
      <c r="AD68" s="17" t="s">
        <v>6</v>
      </c>
      <c r="AE68" s="38" t="s">
        <v>11</v>
      </c>
    </row>
    <row r="69" spans="1:31" ht="141" customHeight="1" outlineLevel="1" x14ac:dyDescent="0.25">
      <c r="A69" s="36" t="s">
        <v>751</v>
      </c>
      <c r="B69" s="36" t="s">
        <v>758</v>
      </c>
      <c r="C69" s="53"/>
      <c r="D69" s="53" t="s">
        <v>859</v>
      </c>
      <c r="E69" s="53"/>
      <c r="F69" s="38" t="s">
        <v>70</v>
      </c>
      <c r="G69" s="30" t="s">
        <v>77</v>
      </c>
      <c r="H69" s="30"/>
      <c r="I69" s="31">
        <v>408</v>
      </c>
      <c r="J69" s="31" t="s">
        <v>840</v>
      </c>
      <c r="K69" s="31" t="s">
        <v>840</v>
      </c>
      <c r="L69" s="30" t="s">
        <v>40</v>
      </c>
      <c r="M69" s="17"/>
      <c r="N69" s="36" t="s">
        <v>71</v>
      </c>
      <c r="O69" s="32"/>
      <c r="P69" s="55">
        <v>92</v>
      </c>
      <c r="Q69" s="55">
        <v>85.4</v>
      </c>
      <c r="R69" s="55">
        <v>85.4</v>
      </c>
      <c r="S69" s="55">
        <v>88.5</v>
      </c>
      <c r="T69" s="55">
        <v>88.5</v>
      </c>
      <c r="U69" s="55">
        <v>90.2</v>
      </c>
      <c r="V69" s="37" t="s">
        <v>838</v>
      </c>
      <c r="W69" s="55">
        <v>90.6</v>
      </c>
      <c r="X69" s="55">
        <v>91</v>
      </c>
      <c r="Y69" s="55">
        <v>91.4</v>
      </c>
      <c r="Z69" s="55">
        <v>91.7</v>
      </c>
      <c r="AA69" s="55">
        <v>92</v>
      </c>
      <c r="AB69" s="37">
        <v>1</v>
      </c>
      <c r="AC69" s="17" t="s">
        <v>69</v>
      </c>
      <c r="AD69" s="17" t="s">
        <v>6</v>
      </c>
      <c r="AE69" s="38" t="s">
        <v>11</v>
      </c>
    </row>
    <row r="70" spans="1:31" ht="97.5" customHeight="1" outlineLevel="1" x14ac:dyDescent="0.25">
      <c r="A70" s="36" t="s">
        <v>751</v>
      </c>
      <c r="B70" s="36" t="s">
        <v>758</v>
      </c>
      <c r="C70" s="53"/>
      <c r="D70" s="53" t="s">
        <v>859</v>
      </c>
      <c r="E70" s="53"/>
      <c r="F70" s="38" t="s">
        <v>72</v>
      </c>
      <c r="G70" s="30" t="s">
        <v>73</v>
      </c>
      <c r="H70" s="30"/>
      <c r="I70" s="31">
        <v>408</v>
      </c>
      <c r="J70" s="31" t="s">
        <v>840</v>
      </c>
      <c r="K70" s="31" t="s">
        <v>840</v>
      </c>
      <c r="L70" s="30" t="s">
        <v>74</v>
      </c>
      <c r="M70" s="17"/>
      <c r="N70" s="36" t="s">
        <v>75</v>
      </c>
      <c r="O70" s="32"/>
      <c r="P70" s="32">
        <v>475</v>
      </c>
      <c r="Q70" s="32">
        <v>315</v>
      </c>
      <c r="R70" s="32">
        <v>315</v>
      </c>
      <c r="S70" s="32">
        <v>315</v>
      </c>
      <c r="T70" s="32">
        <v>315</v>
      </c>
      <c r="U70" s="32">
        <v>390</v>
      </c>
      <c r="V70" s="37" t="s">
        <v>838</v>
      </c>
      <c r="W70" s="32">
        <v>415</v>
      </c>
      <c r="X70" s="32">
        <v>440</v>
      </c>
      <c r="Y70" s="32">
        <v>465</v>
      </c>
      <c r="Z70" s="32">
        <v>470</v>
      </c>
      <c r="AA70" s="32">
        <v>475</v>
      </c>
      <c r="AB70" s="37">
        <v>1</v>
      </c>
      <c r="AC70" s="17" t="s">
        <v>1011</v>
      </c>
      <c r="AD70" s="17" t="s">
        <v>6</v>
      </c>
      <c r="AE70" s="38" t="s">
        <v>11</v>
      </c>
    </row>
    <row r="71" spans="1:31" ht="187.5" customHeight="1" outlineLevel="1" x14ac:dyDescent="0.25">
      <c r="A71" s="33" t="s">
        <v>752</v>
      </c>
      <c r="B71" s="33" t="s">
        <v>758</v>
      </c>
      <c r="C71" s="52"/>
      <c r="D71" s="52" t="s">
        <v>859</v>
      </c>
      <c r="E71" s="52" t="s">
        <v>1093</v>
      </c>
      <c r="F71" s="43" t="s">
        <v>78</v>
      </c>
      <c r="G71" s="29" t="s">
        <v>82</v>
      </c>
      <c r="H71" s="30"/>
      <c r="I71" s="31">
        <v>408</v>
      </c>
      <c r="J71" s="31" t="s">
        <v>840</v>
      </c>
      <c r="K71" s="31" t="s">
        <v>1122</v>
      </c>
      <c r="L71" s="29" t="s">
        <v>79</v>
      </c>
      <c r="M71" s="18"/>
      <c r="N71" s="33"/>
      <c r="O71" s="34"/>
      <c r="P71" s="34">
        <v>205</v>
      </c>
      <c r="Q71" s="34">
        <v>0</v>
      </c>
      <c r="R71" s="34">
        <v>0</v>
      </c>
      <c r="S71" s="34">
        <v>0</v>
      </c>
      <c r="T71" s="34">
        <v>0</v>
      </c>
      <c r="U71" s="34">
        <v>25</v>
      </c>
      <c r="V71" s="35" t="s">
        <v>838</v>
      </c>
      <c r="W71" s="34">
        <v>78</v>
      </c>
      <c r="X71" s="34">
        <v>160</v>
      </c>
      <c r="Y71" s="34">
        <v>183</v>
      </c>
      <c r="Z71" s="34">
        <v>205</v>
      </c>
      <c r="AA71" s="34">
        <v>205</v>
      </c>
      <c r="AB71" s="35">
        <f>AA71/P71</f>
        <v>1</v>
      </c>
      <c r="AC71" s="18" t="s">
        <v>45</v>
      </c>
      <c r="AD71" s="18" t="s">
        <v>6</v>
      </c>
      <c r="AE71" s="43" t="s">
        <v>11</v>
      </c>
    </row>
    <row r="72" spans="1:31" ht="177.75" customHeight="1" outlineLevel="1" x14ac:dyDescent="0.25">
      <c r="A72" s="36" t="s">
        <v>752</v>
      </c>
      <c r="B72" s="36" t="s">
        <v>758</v>
      </c>
      <c r="C72" s="53" t="s">
        <v>887</v>
      </c>
      <c r="D72" s="53" t="s">
        <v>859</v>
      </c>
      <c r="E72" s="53"/>
      <c r="F72" s="38" t="s">
        <v>78</v>
      </c>
      <c r="G72" s="30" t="s">
        <v>82</v>
      </c>
      <c r="H72" s="30"/>
      <c r="I72" s="31">
        <v>408</v>
      </c>
      <c r="J72" s="31" t="s">
        <v>840</v>
      </c>
      <c r="K72" s="31" t="s">
        <v>840</v>
      </c>
      <c r="L72" s="30" t="s">
        <v>79</v>
      </c>
      <c r="M72" s="17"/>
      <c r="N72" s="36"/>
      <c r="O72" s="32"/>
      <c r="P72" s="32">
        <v>190</v>
      </c>
      <c r="Q72" s="32">
        <v>0</v>
      </c>
      <c r="R72" s="32">
        <v>0</v>
      </c>
      <c r="S72" s="32">
        <v>0</v>
      </c>
      <c r="T72" s="32">
        <v>0</v>
      </c>
      <c r="U72" s="32">
        <v>20</v>
      </c>
      <c r="V72" s="37" t="s">
        <v>838</v>
      </c>
      <c r="W72" s="32">
        <v>70</v>
      </c>
      <c r="X72" s="32">
        <v>150</v>
      </c>
      <c r="Y72" s="32">
        <v>170</v>
      </c>
      <c r="Z72" s="32">
        <v>190</v>
      </c>
      <c r="AA72" s="32">
        <v>190</v>
      </c>
      <c r="AB72" s="37">
        <f>AA72/P72</f>
        <v>1</v>
      </c>
      <c r="AC72" s="17" t="s">
        <v>45</v>
      </c>
      <c r="AD72" s="17" t="s">
        <v>6</v>
      </c>
      <c r="AE72" s="38" t="s">
        <v>11</v>
      </c>
    </row>
    <row r="73" spans="1:31" ht="180" customHeight="1" outlineLevel="1" x14ac:dyDescent="0.25">
      <c r="A73" s="36" t="s">
        <v>752</v>
      </c>
      <c r="B73" s="36" t="s">
        <v>758</v>
      </c>
      <c r="C73" s="53" t="s">
        <v>886</v>
      </c>
      <c r="D73" s="53" t="s">
        <v>859</v>
      </c>
      <c r="E73" s="53"/>
      <c r="F73" s="38" t="s">
        <v>78</v>
      </c>
      <c r="G73" s="30" t="s">
        <v>82</v>
      </c>
      <c r="H73" s="30"/>
      <c r="I73" s="31">
        <v>408</v>
      </c>
      <c r="J73" s="31" t="s">
        <v>840</v>
      </c>
      <c r="K73" s="31" t="s">
        <v>840</v>
      </c>
      <c r="L73" s="30" t="s">
        <v>79</v>
      </c>
      <c r="M73" s="17"/>
      <c r="N73" s="36"/>
      <c r="O73" s="32"/>
      <c r="P73" s="32">
        <v>15</v>
      </c>
      <c r="Q73" s="32">
        <v>0</v>
      </c>
      <c r="R73" s="32">
        <v>0</v>
      </c>
      <c r="S73" s="32">
        <v>0</v>
      </c>
      <c r="T73" s="32">
        <v>0</v>
      </c>
      <c r="U73" s="32">
        <v>5</v>
      </c>
      <c r="V73" s="37" t="s">
        <v>838</v>
      </c>
      <c r="W73" s="32">
        <v>8</v>
      </c>
      <c r="X73" s="32">
        <v>10</v>
      </c>
      <c r="Y73" s="32">
        <v>13</v>
      </c>
      <c r="Z73" s="32">
        <v>15</v>
      </c>
      <c r="AA73" s="32">
        <v>15</v>
      </c>
      <c r="AB73" s="37">
        <f>AA73/P73</f>
        <v>1</v>
      </c>
      <c r="AC73" s="17" t="s">
        <v>45</v>
      </c>
      <c r="AD73" s="17" t="s">
        <v>6</v>
      </c>
      <c r="AE73" s="38" t="s">
        <v>11</v>
      </c>
    </row>
    <row r="74" spans="1:31" ht="180" customHeight="1" outlineLevel="1" x14ac:dyDescent="0.25">
      <c r="A74" s="33" t="s">
        <v>752</v>
      </c>
      <c r="B74" s="33" t="s">
        <v>758</v>
      </c>
      <c r="C74" s="52" t="s">
        <v>887</v>
      </c>
      <c r="D74" s="52" t="s">
        <v>859</v>
      </c>
      <c r="E74" s="52" t="s">
        <v>1093</v>
      </c>
      <c r="F74" s="43" t="s">
        <v>80</v>
      </c>
      <c r="G74" s="29" t="s">
        <v>83</v>
      </c>
      <c r="H74" s="30"/>
      <c r="I74" s="31">
        <v>408</v>
      </c>
      <c r="J74" s="31" t="s">
        <v>840</v>
      </c>
      <c r="K74" s="31" t="s">
        <v>1122</v>
      </c>
      <c r="L74" s="29" t="s">
        <v>81</v>
      </c>
      <c r="M74" s="18"/>
      <c r="N74" s="33"/>
      <c r="O74" s="34">
        <v>4</v>
      </c>
      <c r="P74" s="34">
        <v>18</v>
      </c>
      <c r="Q74" s="34">
        <v>0</v>
      </c>
      <c r="R74" s="34">
        <v>0</v>
      </c>
      <c r="S74" s="34">
        <v>0</v>
      </c>
      <c r="T74" s="34">
        <v>0</v>
      </c>
      <c r="U74" s="34">
        <v>4</v>
      </c>
      <c r="V74" s="35">
        <f>U74/O74</f>
        <v>1</v>
      </c>
      <c r="W74" s="34">
        <v>8</v>
      </c>
      <c r="X74" s="34">
        <v>12</v>
      </c>
      <c r="Y74" s="34">
        <v>15</v>
      </c>
      <c r="Z74" s="34">
        <v>18</v>
      </c>
      <c r="AA74" s="34">
        <v>18</v>
      </c>
      <c r="AB74" s="35">
        <f>AA74/P74</f>
        <v>1</v>
      </c>
      <c r="AC74" s="18" t="s">
        <v>45</v>
      </c>
      <c r="AD74" s="18" t="s">
        <v>6</v>
      </c>
      <c r="AE74" s="43" t="s">
        <v>11</v>
      </c>
    </row>
    <row r="75" spans="1:31" ht="129" customHeight="1" outlineLevel="1" x14ac:dyDescent="0.25">
      <c r="A75" s="33" t="s">
        <v>1094</v>
      </c>
      <c r="B75" s="33" t="s">
        <v>758</v>
      </c>
      <c r="C75" s="52"/>
      <c r="D75" s="52" t="s">
        <v>859</v>
      </c>
      <c r="E75" s="52" t="s">
        <v>1093</v>
      </c>
      <c r="F75" s="43" t="s">
        <v>1110</v>
      </c>
      <c r="G75" s="29" t="s">
        <v>1111</v>
      </c>
      <c r="H75" s="30"/>
      <c r="I75" s="31"/>
      <c r="J75" s="31"/>
      <c r="K75" s="31" t="s">
        <v>1122</v>
      </c>
      <c r="L75" s="29" t="s">
        <v>40</v>
      </c>
      <c r="M75" s="18"/>
      <c r="N75" s="33"/>
      <c r="O75" s="34">
        <v>30</v>
      </c>
      <c r="P75" s="34"/>
      <c r="Q75" s="34"/>
      <c r="R75" s="34" t="e">
        <v>#N/A</v>
      </c>
      <c r="S75" s="34">
        <v>0</v>
      </c>
      <c r="T75" s="34">
        <v>10</v>
      </c>
      <c r="U75" s="34">
        <v>30</v>
      </c>
      <c r="V75" s="35">
        <f>U75/O75</f>
        <v>1</v>
      </c>
      <c r="W75" s="34" t="s">
        <v>838</v>
      </c>
      <c r="X75" s="34" t="s">
        <v>838</v>
      </c>
      <c r="Y75" s="34" t="s">
        <v>838</v>
      </c>
      <c r="Z75" s="34" t="s">
        <v>838</v>
      </c>
      <c r="AA75" s="34" t="s">
        <v>838</v>
      </c>
      <c r="AB75" s="35" t="s">
        <v>838</v>
      </c>
      <c r="AC75" s="18" t="s">
        <v>45</v>
      </c>
      <c r="AD75" s="18"/>
      <c r="AE75" s="43" t="s">
        <v>11</v>
      </c>
    </row>
    <row r="76" spans="1:31" ht="97.5" customHeight="1" outlineLevel="1" x14ac:dyDescent="0.25">
      <c r="A76" s="36" t="s">
        <v>832</v>
      </c>
      <c r="B76" s="36" t="s">
        <v>758</v>
      </c>
      <c r="C76" s="53" t="s">
        <v>887</v>
      </c>
      <c r="D76" s="53" t="s">
        <v>859</v>
      </c>
      <c r="E76" s="53"/>
      <c r="F76" s="38"/>
      <c r="G76" s="30" t="s">
        <v>1236</v>
      </c>
      <c r="H76" s="30"/>
      <c r="I76" s="31">
        <v>408</v>
      </c>
      <c r="J76" s="31" t="s">
        <v>840</v>
      </c>
      <c r="K76" s="31" t="s">
        <v>840</v>
      </c>
      <c r="L76" s="30" t="s">
        <v>275</v>
      </c>
      <c r="M76" s="17"/>
      <c r="N76" s="36"/>
      <c r="O76" s="32"/>
      <c r="P76" s="32" t="s">
        <v>978</v>
      </c>
      <c r="Q76" s="32"/>
      <c r="R76" s="32"/>
      <c r="S76" s="32" t="s">
        <v>838</v>
      </c>
      <c r="T76" s="32" t="s">
        <v>838</v>
      </c>
      <c r="U76" s="32" t="s">
        <v>838</v>
      </c>
      <c r="V76" s="37" t="s">
        <v>838</v>
      </c>
      <c r="W76" s="32" t="s">
        <v>838</v>
      </c>
      <c r="X76" s="32" t="s">
        <v>838</v>
      </c>
      <c r="Y76" s="32" t="s">
        <v>838</v>
      </c>
      <c r="Z76" s="32" t="s">
        <v>838</v>
      </c>
      <c r="AA76" s="32" t="s">
        <v>838</v>
      </c>
      <c r="AB76" s="37" t="s">
        <v>838</v>
      </c>
      <c r="AC76" s="17" t="s">
        <v>45</v>
      </c>
      <c r="AD76" s="17" t="s">
        <v>6</v>
      </c>
      <c r="AE76" s="38" t="s">
        <v>11</v>
      </c>
    </row>
    <row r="77" spans="1:31" ht="97.5" customHeight="1" outlineLevel="1" x14ac:dyDescent="0.25">
      <c r="A77" s="33" t="s">
        <v>1098</v>
      </c>
      <c r="B77" s="33">
        <v>3</v>
      </c>
      <c r="C77" s="52"/>
      <c r="D77" s="52"/>
      <c r="E77" s="52" t="s">
        <v>1093</v>
      </c>
      <c r="F77" s="43" t="s">
        <v>1112</v>
      </c>
      <c r="G77" s="29" t="s">
        <v>1114</v>
      </c>
      <c r="H77" s="30"/>
      <c r="I77" s="31"/>
      <c r="J77" s="31"/>
      <c r="K77" s="31" t="s">
        <v>1122</v>
      </c>
      <c r="L77" s="29" t="s">
        <v>27</v>
      </c>
      <c r="M77" s="18"/>
      <c r="N77" s="33"/>
      <c r="O77" s="34">
        <v>79669032</v>
      </c>
      <c r="P77" s="34">
        <v>348460356</v>
      </c>
      <c r="Q77" s="34">
        <v>0</v>
      </c>
      <c r="R77" s="34">
        <v>0</v>
      </c>
      <c r="S77" s="34">
        <v>5967043.9293696769</v>
      </c>
      <c r="T77" s="34">
        <v>50129679.907936826</v>
      </c>
      <c r="U77" s="34">
        <v>109459016.52768996</v>
      </c>
      <c r="V77" s="35">
        <f>U77/O77</f>
        <v>1.3739217583023975</v>
      </c>
      <c r="W77" s="34">
        <v>188926274.72261161</v>
      </c>
      <c r="X77" s="34">
        <v>263801960.75965312</v>
      </c>
      <c r="Y77" s="34">
        <v>304030362.72928548</v>
      </c>
      <c r="Z77" s="34">
        <v>328276793.51881611</v>
      </c>
      <c r="AA77" s="34">
        <v>371757473.08437335</v>
      </c>
      <c r="AB77" s="35">
        <f>AA77/P77</f>
        <v>1.0668572957675948</v>
      </c>
      <c r="AC77" s="18" t="s">
        <v>1100</v>
      </c>
      <c r="AD77" s="18"/>
      <c r="AE77" s="43" t="s">
        <v>11</v>
      </c>
    </row>
    <row r="78" spans="1:31" ht="97.5" customHeight="1" outlineLevel="1" x14ac:dyDescent="0.25">
      <c r="A78" s="33" t="s">
        <v>1098</v>
      </c>
      <c r="B78" s="33">
        <v>3</v>
      </c>
      <c r="C78" s="52"/>
      <c r="D78" s="52"/>
      <c r="E78" s="52" t="s">
        <v>1093</v>
      </c>
      <c r="F78" s="43" t="s">
        <v>1113</v>
      </c>
      <c r="G78" s="29" t="s">
        <v>1115</v>
      </c>
      <c r="H78" s="30"/>
      <c r="I78" s="31"/>
      <c r="J78" s="31"/>
      <c r="K78" s="31" t="s">
        <v>1122</v>
      </c>
      <c r="L78" s="29" t="s">
        <v>27</v>
      </c>
      <c r="M78" s="18"/>
      <c r="N78" s="33"/>
      <c r="O78" s="34">
        <v>7012838</v>
      </c>
      <c r="P78" s="34">
        <v>21251009</v>
      </c>
      <c r="Q78" s="34">
        <v>0</v>
      </c>
      <c r="R78" s="34">
        <v>0</v>
      </c>
      <c r="S78" s="34">
        <v>378381.47572815535</v>
      </c>
      <c r="T78" s="34">
        <v>2845520.7184466016</v>
      </c>
      <c r="U78" s="34">
        <v>7201876.0582524277</v>
      </c>
      <c r="V78" s="35">
        <f>U78/O78</f>
        <v>1.026955999589956</v>
      </c>
      <c r="W78" s="34">
        <v>10859678.970873786</v>
      </c>
      <c r="X78" s="34">
        <v>13711972.660194173</v>
      </c>
      <c r="Y78" s="34">
        <v>16706346.446601942</v>
      </c>
      <c r="Z78" s="34">
        <v>19744820.354368933</v>
      </c>
      <c r="AA78" s="34">
        <v>21251008.825242721</v>
      </c>
      <c r="AB78" s="35">
        <f>AA78/P78</f>
        <v>0.99999999177651855</v>
      </c>
      <c r="AC78" s="18" t="s">
        <v>1100</v>
      </c>
      <c r="AD78" s="18"/>
      <c r="AE78" s="43" t="s">
        <v>138</v>
      </c>
    </row>
    <row r="79" spans="1:31" ht="97.5" customHeight="1" outlineLevel="1" x14ac:dyDescent="0.25">
      <c r="A79" s="36" t="s">
        <v>751</v>
      </c>
      <c r="B79" s="36" t="s">
        <v>760</v>
      </c>
      <c r="C79" s="53"/>
      <c r="D79" s="53" t="s">
        <v>857</v>
      </c>
      <c r="E79" s="53"/>
      <c r="F79" s="38" t="s">
        <v>84</v>
      </c>
      <c r="G79" s="30" t="s">
        <v>85</v>
      </c>
      <c r="H79" s="30" t="s">
        <v>890</v>
      </c>
      <c r="I79" s="31" t="s">
        <v>1035</v>
      </c>
      <c r="J79" s="31" t="s">
        <v>840</v>
      </c>
      <c r="K79" s="31" t="s">
        <v>840</v>
      </c>
      <c r="L79" s="30" t="s">
        <v>18</v>
      </c>
      <c r="M79" s="17"/>
      <c r="N79" s="36" t="s">
        <v>86</v>
      </c>
      <c r="O79" s="32"/>
      <c r="P79" s="32">
        <v>40</v>
      </c>
      <c r="Q79" s="32">
        <v>44</v>
      </c>
      <c r="R79" s="32">
        <v>49</v>
      </c>
      <c r="S79" s="32">
        <v>49</v>
      </c>
      <c r="T79" s="32">
        <v>49.142857142857146</v>
      </c>
      <c r="U79" s="32">
        <v>49.285714285714292</v>
      </c>
      <c r="V79" s="37" t="s">
        <v>838</v>
      </c>
      <c r="W79" s="32">
        <v>49.428571428571438</v>
      </c>
      <c r="X79" s="32">
        <v>49.571428571428584</v>
      </c>
      <c r="Y79" s="32">
        <v>49.71428571428573</v>
      </c>
      <c r="Z79" s="32">
        <v>49.857142857142875</v>
      </c>
      <c r="AA79" s="32">
        <v>50</v>
      </c>
      <c r="AB79" s="37">
        <f>AA79/P79</f>
        <v>1.25</v>
      </c>
      <c r="AC79" s="17" t="s">
        <v>87</v>
      </c>
      <c r="AD79" s="17" t="s">
        <v>6</v>
      </c>
      <c r="AE79" s="38" t="s">
        <v>11</v>
      </c>
    </row>
    <row r="80" spans="1:31" ht="97.5" customHeight="1" outlineLevel="1" x14ac:dyDescent="0.25">
      <c r="A80" s="36" t="s">
        <v>751</v>
      </c>
      <c r="B80" s="36" t="s">
        <v>760</v>
      </c>
      <c r="C80" s="53"/>
      <c r="D80" s="53" t="s">
        <v>857</v>
      </c>
      <c r="E80" s="53"/>
      <c r="F80" s="38" t="s">
        <v>88</v>
      </c>
      <c r="G80" s="30" t="s">
        <v>89</v>
      </c>
      <c r="H80" s="30"/>
      <c r="I80" s="31" t="s">
        <v>1035</v>
      </c>
      <c r="J80" s="31" t="s">
        <v>840</v>
      </c>
      <c r="K80" s="31" t="s">
        <v>840</v>
      </c>
      <c r="L80" s="30" t="s">
        <v>27</v>
      </c>
      <c r="M80" s="17"/>
      <c r="N80" s="36" t="s">
        <v>90</v>
      </c>
      <c r="O80" s="32"/>
      <c r="P80" s="32" t="s">
        <v>1252</v>
      </c>
      <c r="Q80" s="32">
        <v>12561.88</v>
      </c>
      <c r="R80" s="32">
        <v>12561.88</v>
      </c>
      <c r="S80" s="32">
        <v>13564.3</v>
      </c>
      <c r="T80" s="32">
        <v>14020.4</v>
      </c>
      <c r="U80" s="32">
        <v>14476.5</v>
      </c>
      <c r="V80" s="37" t="s">
        <v>838</v>
      </c>
      <c r="W80" s="32">
        <v>14932.6</v>
      </c>
      <c r="X80" s="32">
        <v>15388.7</v>
      </c>
      <c r="Y80" s="32">
        <v>15844.8</v>
      </c>
      <c r="Z80" s="32">
        <v>16300.9</v>
      </c>
      <c r="AA80" s="32">
        <v>16757</v>
      </c>
      <c r="AB80" s="37"/>
      <c r="AC80" s="17" t="s">
        <v>87</v>
      </c>
      <c r="AD80" s="17" t="s">
        <v>6</v>
      </c>
      <c r="AE80" s="38" t="s">
        <v>11</v>
      </c>
    </row>
    <row r="81" spans="1:31" ht="97.5" customHeight="1" outlineLevel="1" x14ac:dyDescent="0.25">
      <c r="A81" s="33" t="s">
        <v>752</v>
      </c>
      <c r="B81" s="33" t="s">
        <v>1117</v>
      </c>
      <c r="C81" s="52"/>
      <c r="D81" s="52"/>
      <c r="E81" s="52" t="s">
        <v>1093</v>
      </c>
      <c r="F81" s="43" t="s">
        <v>1116</v>
      </c>
      <c r="G81" s="29" t="s">
        <v>44</v>
      </c>
      <c r="H81" s="30"/>
      <c r="I81" s="31"/>
      <c r="J81" s="31"/>
      <c r="K81" s="31" t="s">
        <v>1122</v>
      </c>
      <c r="L81" s="29" t="s">
        <v>18</v>
      </c>
      <c r="M81" s="18"/>
      <c r="N81" s="33"/>
      <c r="O81" s="34">
        <v>120</v>
      </c>
      <c r="P81" s="34">
        <v>960</v>
      </c>
      <c r="Q81" s="34">
        <v>0</v>
      </c>
      <c r="R81" s="34">
        <v>0</v>
      </c>
      <c r="S81" s="34">
        <f>S82+S109</f>
        <v>118</v>
      </c>
      <c r="T81" s="34">
        <f>T82+T109</f>
        <v>282</v>
      </c>
      <c r="U81" s="34">
        <f>U82+U109</f>
        <v>455</v>
      </c>
      <c r="V81" s="35">
        <f>U81/O81</f>
        <v>3.7916666666666665</v>
      </c>
      <c r="W81" s="34">
        <f>W82+W109</f>
        <v>505</v>
      </c>
      <c r="X81" s="34">
        <f>X82+X109</f>
        <v>843</v>
      </c>
      <c r="Y81" s="34">
        <f>Y82+Y109</f>
        <v>913</v>
      </c>
      <c r="Z81" s="34">
        <f>Z82+Z109</f>
        <v>938</v>
      </c>
      <c r="AA81" s="34">
        <f>AA82+AA109</f>
        <v>968</v>
      </c>
      <c r="AB81" s="35">
        <f t="shared" ref="AB81:AB97" si="9">AA81/P81</f>
        <v>1.0083333333333333</v>
      </c>
      <c r="AC81" s="18" t="s">
        <v>45</v>
      </c>
      <c r="AD81" s="18"/>
      <c r="AE81" s="43" t="s">
        <v>11</v>
      </c>
    </row>
    <row r="82" spans="1:31" ht="97.5" customHeight="1" outlineLevel="1" x14ac:dyDescent="0.25">
      <c r="A82" s="36" t="s">
        <v>752</v>
      </c>
      <c r="B82" s="36" t="s">
        <v>760</v>
      </c>
      <c r="C82" s="53"/>
      <c r="D82" s="53" t="s">
        <v>857</v>
      </c>
      <c r="E82" s="53"/>
      <c r="F82" s="38" t="s">
        <v>105</v>
      </c>
      <c r="G82" s="30" t="s">
        <v>95</v>
      </c>
      <c r="H82" s="30"/>
      <c r="I82" s="31" t="s">
        <v>1035</v>
      </c>
      <c r="J82" s="31" t="s">
        <v>881</v>
      </c>
      <c r="K82" s="31" t="s">
        <v>840</v>
      </c>
      <c r="L82" s="30" t="s">
        <v>18</v>
      </c>
      <c r="M82" s="17"/>
      <c r="N82" s="36"/>
      <c r="O82" s="32"/>
      <c r="P82" s="32">
        <v>860</v>
      </c>
      <c r="Q82" s="32">
        <v>0</v>
      </c>
      <c r="R82" s="32">
        <v>0</v>
      </c>
      <c r="S82" s="32">
        <f>SUM(S83:S88)</f>
        <v>118</v>
      </c>
      <c r="T82" s="32">
        <f t="shared" ref="T82:Z82" si="10">SUM(T83:T88)</f>
        <v>272</v>
      </c>
      <c r="U82" s="32">
        <f t="shared" si="10"/>
        <v>421</v>
      </c>
      <c r="V82" s="37" t="s">
        <v>838</v>
      </c>
      <c r="W82" s="32">
        <f>SUM(W83:W88)</f>
        <v>451</v>
      </c>
      <c r="X82" s="32">
        <f t="shared" si="10"/>
        <v>769</v>
      </c>
      <c r="Y82" s="32">
        <f t="shared" si="10"/>
        <v>798</v>
      </c>
      <c r="Z82" s="32">
        <f t="shared" si="10"/>
        <v>823</v>
      </c>
      <c r="AA82" s="32">
        <f>SUM(AA83:AA88)</f>
        <v>853</v>
      </c>
      <c r="AB82" s="37">
        <f t="shared" si="9"/>
        <v>0.99186046511627912</v>
      </c>
      <c r="AC82" s="17" t="s">
        <v>45</v>
      </c>
      <c r="AD82" s="17" t="s">
        <v>37</v>
      </c>
      <c r="AE82" s="38" t="s">
        <v>11</v>
      </c>
    </row>
    <row r="83" spans="1:31" ht="97.5" customHeight="1" outlineLevel="1" x14ac:dyDescent="0.25">
      <c r="A83" s="36" t="s">
        <v>752</v>
      </c>
      <c r="B83" s="36" t="s">
        <v>760</v>
      </c>
      <c r="C83" s="53" t="s">
        <v>850</v>
      </c>
      <c r="D83" s="53" t="s">
        <v>857</v>
      </c>
      <c r="E83" s="53"/>
      <c r="F83" s="38" t="s">
        <v>105</v>
      </c>
      <c r="G83" s="30" t="s">
        <v>95</v>
      </c>
      <c r="H83" s="30"/>
      <c r="I83" s="31" t="s">
        <v>1037</v>
      </c>
      <c r="J83" s="31" t="s">
        <v>881</v>
      </c>
      <c r="K83" s="31" t="s">
        <v>840</v>
      </c>
      <c r="L83" s="30" t="s">
        <v>18</v>
      </c>
      <c r="M83" s="17"/>
      <c r="N83" s="36"/>
      <c r="O83" s="32"/>
      <c r="P83" s="32">
        <v>114</v>
      </c>
      <c r="Q83" s="32">
        <v>0</v>
      </c>
      <c r="R83" s="32">
        <v>0</v>
      </c>
      <c r="S83" s="32">
        <v>34</v>
      </c>
      <c r="T83" s="32">
        <v>40</v>
      </c>
      <c r="U83" s="32">
        <v>47</v>
      </c>
      <c r="V83" s="37" t="s">
        <v>838</v>
      </c>
      <c r="W83" s="32">
        <v>61</v>
      </c>
      <c r="X83" s="32">
        <v>75</v>
      </c>
      <c r="Y83" s="32">
        <v>89</v>
      </c>
      <c r="Z83" s="32">
        <v>103</v>
      </c>
      <c r="AA83" s="32">
        <v>114</v>
      </c>
      <c r="AB83" s="37">
        <f t="shared" si="9"/>
        <v>1</v>
      </c>
      <c r="AC83" s="17" t="s">
        <v>45</v>
      </c>
      <c r="AD83" s="17" t="s">
        <v>37</v>
      </c>
      <c r="AE83" s="38" t="s">
        <v>11</v>
      </c>
    </row>
    <row r="84" spans="1:31" ht="97.5" customHeight="1" outlineLevel="1" x14ac:dyDescent="0.25">
      <c r="A84" s="36" t="s">
        <v>752</v>
      </c>
      <c r="B84" s="36" t="s">
        <v>760</v>
      </c>
      <c r="C84" s="53" t="s">
        <v>851</v>
      </c>
      <c r="D84" s="53" t="s">
        <v>857</v>
      </c>
      <c r="E84" s="53"/>
      <c r="F84" s="38" t="s">
        <v>105</v>
      </c>
      <c r="G84" s="30" t="s">
        <v>95</v>
      </c>
      <c r="H84" s="30"/>
      <c r="I84" s="31" t="s">
        <v>1238</v>
      </c>
      <c r="J84" s="31" t="s">
        <v>881</v>
      </c>
      <c r="K84" s="31" t="s">
        <v>840</v>
      </c>
      <c r="L84" s="30" t="s">
        <v>18</v>
      </c>
      <c r="M84" s="17"/>
      <c r="N84" s="36"/>
      <c r="O84" s="32"/>
      <c r="P84" s="32">
        <v>12</v>
      </c>
      <c r="Q84" s="32">
        <v>0</v>
      </c>
      <c r="R84" s="32">
        <v>0</v>
      </c>
      <c r="S84" s="32">
        <v>3</v>
      </c>
      <c r="T84" s="32">
        <v>6</v>
      </c>
      <c r="U84" s="32">
        <v>10</v>
      </c>
      <c r="V84" s="37" t="s">
        <v>838</v>
      </c>
      <c r="W84" s="32">
        <v>15</v>
      </c>
      <c r="X84" s="32">
        <v>16</v>
      </c>
      <c r="Y84" s="32">
        <v>19</v>
      </c>
      <c r="Z84" s="32">
        <v>19</v>
      </c>
      <c r="AA84" s="32">
        <v>19</v>
      </c>
      <c r="AB84" s="37">
        <f t="shared" si="9"/>
        <v>1.5833333333333333</v>
      </c>
      <c r="AC84" s="17" t="s">
        <v>45</v>
      </c>
      <c r="AD84" s="17" t="s">
        <v>37</v>
      </c>
      <c r="AE84" s="38" t="s">
        <v>11</v>
      </c>
    </row>
    <row r="85" spans="1:31" ht="97.5" customHeight="1" outlineLevel="1" x14ac:dyDescent="0.25">
      <c r="A85" s="36" t="s">
        <v>752</v>
      </c>
      <c r="B85" s="36" t="s">
        <v>760</v>
      </c>
      <c r="C85" s="53" t="s">
        <v>852</v>
      </c>
      <c r="D85" s="53" t="s">
        <v>857</v>
      </c>
      <c r="E85" s="53"/>
      <c r="F85" s="38" t="s">
        <v>105</v>
      </c>
      <c r="G85" s="30" t="s">
        <v>95</v>
      </c>
      <c r="H85" s="30"/>
      <c r="I85" s="31" t="s">
        <v>1036</v>
      </c>
      <c r="J85" s="31" t="s">
        <v>881</v>
      </c>
      <c r="K85" s="31" t="s">
        <v>840</v>
      </c>
      <c r="L85" s="30" t="s">
        <v>18</v>
      </c>
      <c r="M85" s="17"/>
      <c r="N85" s="36"/>
      <c r="O85" s="32"/>
      <c r="P85" s="32">
        <v>60</v>
      </c>
      <c r="Q85" s="32">
        <v>0</v>
      </c>
      <c r="R85" s="32">
        <v>0</v>
      </c>
      <c r="S85" s="32">
        <v>0</v>
      </c>
      <c r="T85" s="32">
        <v>0</v>
      </c>
      <c r="U85" s="32">
        <v>0</v>
      </c>
      <c r="V85" s="37" t="s">
        <v>838</v>
      </c>
      <c r="W85" s="32">
        <v>0</v>
      </c>
      <c r="X85" s="32">
        <v>0</v>
      </c>
      <c r="Y85" s="32">
        <v>0</v>
      </c>
      <c r="Z85" s="32">
        <v>0</v>
      </c>
      <c r="AA85" s="32">
        <v>0</v>
      </c>
      <c r="AB85" s="37">
        <f t="shared" si="9"/>
        <v>0</v>
      </c>
      <c r="AC85" s="17" t="s">
        <v>45</v>
      </c>
      <c r="AD85" s="17" t="s">
        <v>37</v>
      </c>
      <c r="AE85" s="38" t="s">
        <v>11</v>
      </c>
    </row>
    <row r="86" spans="1:31" ht="97.5" customHeight="1" outlineLevel="1" x14ac:dyDescent="0.25">
      <c r="A86" s="36" t="s">
        <v>752</v>
      </c>
      <c r="B86" s="36" t="s">
        <v>760</v>
      </c>
      <c r="C86" s="53" t="s">
        <v>937</v>
      </c>
      <c r="D86" s="53" t="s">
        <v>857</v>
      </c>
      <c r="E86" s="53"/>
      <c r="F86" s="38" t="s">
        <v>105</v>
      </c>
      <c r="G86" s="30" t="s">
        <v>95</v>
      </c>
      <c r="H86" s="30"/>
      <c r="I86" s="31">
        <v>141</v>
      </c>
      <c r="J86" s="31" t="s">
        <v>881</v>
      </c>
      <c r="K86" s="31" t="s">
        <v>840</v>
      </c>
      <c r="L86" s="30" t="s">
        <v>18</v>
      </c>
      <c r="M86" s="17"/>
      <c r="N86" s="36"/>
      <c r="O86" s="32"/>
      <c r="P86" s="32">
        <v>640</v>
      </c>
      <c r="Q86" s="32">
        <v>0</v>
      </c>
      <c r="R86" s="32">
        <v>0</v>
      </c>
      <c r="S86" s="32">
        <v>78</v>
      </c>
      <c r="T86" s="32">
        <v>216</v>
      </c>
      <c r="U86" s="32">
        <v>346</v>
      </c>
      <c r="V86" s="37" t="s">
        <v>838</v>
      </c>
      <c r="W86" s="32">
        <v>346</v>
      </c>
      <c r="X86" s="32">
        <v>640</v>
      </c>
      <c r="Y86" s="32">
        <v>640</v>
      </c>
      <c r="Z86" s="32">
        <v>640</v>
      </c>
      <c r="AA86" s="32">
        <v>640</v>
      </c>
      <c r="AB86" s="37">
        <f t="shared" si="9"/>
        <v>1</v>
      </c>
      <c r="AC86" s="17" t="s">
        <v>45</v>
      </c>
      <c r="AD86" s="17" t="s">
        <v>37</v>
      </c>
      <c r="AE86" s="38" t="s">
        <v>11</v>
      </c>
    </row>
    <row r="87" spans="1:31" ht="97.5" customHeight="1" outlineLevel="1" x14ac:dyDescent="0.25">
      <c r="A87" s="36" t="s">
        <v>752</v>
      </c>
      <c r="B87" s="36" t="s">
        <v>760</v>
      </c>
      <c r="C87" s="53" t="s">
        <v>936</v>
      </c>
      <c r="D87" s="53" t="s">
        <v>857</v>
      </c>
      <c r="E87" s="53"/>
      <c r="F87" s="38" t="s">
        <v>105</v>
      </c>
      <c r="G87" s="30" t="s">
        <v>95</v>
      </c>
      <c r="H87" s="30"/>
      <c r="I87" s="31" t="s">
        <v>1037</v>
      </c>
      <c r="J87" s="31" t="s">
        <v>881</v>
      </c>
      <c r="K87" s="31" t="s">
        <v>867</v>
      </c>
      <c r="L87" s="30" t="s">
        <v>18</v>
      </c>
      <c r="M87" s="17"/>
      <c r="N87" s="36"/>
      <c r="O87" s="32"/>
      <c r="P87" s="32">
        <v>20</v>
      </c>
      <c r="Q87" s="32">
        <v>0</v>
      </c>
      <c r="R87" s="32">
        <v>0</v>
      </c>
      <c r="S87" s="32">
        <v>0</v>
      </c>
      <c r="T87" s="32">
        <v>1</v>
      </c>
      <c r="U87" s="32">
        <v>3</v>
      </c>
      <c r="V87" s="37" t="s">
        <v>838</v>
      </c>
      <c r="W87" s="32">
        <v>7</v>
      </c>
      <c r="X87" s="32">
        <v>10</v>
      </c>
      <c r="Y87" s="32">
        <v>15</v>
      </c>
      <c r="Z87" s="32">
        <v>20</v>
      </c>
      <c r="AA87" s="32">
        <v>30</v>
      </c>
      <c r="AB87" s="37">
        <f t="shared" si="9"/>
        <v>1.5</v>
      </c>
      <c r="AC87" s="17" t="s">
        <v>45</v>
      </c>
      <c r="AD87" s="17" t="s">
        <v>37</v>
      </c>
      <c r="AE87" s="38" t="s">
        <v>11</v>
      </c>
    </row>
    <row r="88" spans="1:31" ht="97.5" customHeight="1" outlineLevel="1" x14ac:dyDescent="0.25">
      <c r="A88" s="36" t="s">
        <v>752</v>
      </c>
      <c r="B88" s="36" t="s">
        <v>760</v>
      </c>
      <c r="C88" s="53" t="s">
        <v>938</v>
      </c>
      <c r="D88" s="53" t="s">
        <v>857</v>
      </c>
      <c r="E88" s="53"/>
      <c r="F88" s="38" t="s">
        <v>105</v>
      </c>
      <c r="G88" s="30" t="s">
        <v>95</v>
      </c>
      <c r="H88" s="30"/>
      <c r="I88" s="31" t="s">
        <v>1038</v>
      </c>
      <c r="J88" s="31" t="s">
        <v>881</v>
      </c>
      <c r="K88" s="31" t="s">
        <v>867</v>
      </c>
      <c r="L88" s="30" t="s">
        <v>18</v>
      </c>
      <c r="M88" s="17"/>
      <c r="N88" s="36"/>
      <c r="O88" s="32"/>
      <c r="P88" s="32">
        <v>50</v>
      </c>
      <c r="Q88" s="32">
        <v>0</v>
      </c>
      <c r="R88" s="32">
        <v>0</v>
      </c>
      <c r="S88" s="32">
        <v>3</v>
      </c>
      <c r="T88" s="32">
        <v>9</v>
      </c>
      <c r="U88" s="32">
        <v>15</v>
      </c>
      <c r="V88" s="37" t="s">
        <v>838</v>
      </c>
      <c r="W88" s="32">
        <v>22</v>
      </c>
      <c r="X88" s="32">
        <v>28</v>
      </c>
      <c r="Y88" s="32">
        <v>35</v>
      </c>
      <c r="Z88" s="32">
        <v>41</v>
      </c>
      <c r="AA88" s="32">
        <v>50</v>
      </c>
      <c r="AB88" s="37">
        <f t="shared" si="9"/>
        <v>1</v>
      </c>
      <c r="AC88" s="17" t="s">
        <v>45</v>
      </c>
      <c r="AD88" s="17" t="s">
        <v>37</v>
      </c>
      <c r="AE88" s="38" t="s">
        <v>11</v>
      </c>
    </row>
    <row r="89" spans="1:31" ht="97.5" customHeight="1" outlineLevel="1" x14ac:dyDescent="0.25">
      <c r="A89" s="36" t="s">
        <v>752</v>
      </c>
      <c r="B89" s="36" t="s">
        <v>760</v>
      </c>
      <c r="C89" s="53"/>
      <c r="D89" s="53" t="s">
        <v>857</v>
      </c>
      <c r="E89" s="53"/>
      <c r="F89" s="38" t="s">
        <v>106</v>
      </c>
      <c r="G89" s="30" t="s">
        <v>96</v>
      </c>
      <c r="H89" s="30"/>
      <c r="I89" s="31" t="s">
        <v>1035</v>
      </c>
      <c r="J89" s="31" t="s">
        <v>881</v>
      </c>
      <c r="K89" s="31" t="s">
        <v>840</v>
      </c>
      <c r="L89" s="30" t="s">
        <v>18</v>
      </c>
      <c r="M89" s="17"/>
      <c r="N89" s="36"/>
      <c r="O89" s="32"/>
      <c r="P89" s="32">
        <v>790</v>
      </c>
      <c r="Q89" s="32">
        <v>0</v>
      </c>
      <c r="R89" s="32">
        <v>0</v>
      </c>
      <c r="S89" s="32">
        <v>108</v>
      </c>
      <c r="T89" s="32">
        <v>245</v>
      </c>
      <c r="U89" s="32">
        <v>250</v>
      </c>
      <c r="V89" s="37" t="s">
        <v>838</v>
      </c>
      <c r="W89" s="32">
        <v>365</v>
      </c>
      <c r="X89" s="32">
        <v>533</v>
      </c>
      <c r="Y89" s="32">
        <v>633</v>
      </c>
      <c r="Z89" s="32">
        <v>733</v>
      </c>
      <c r="AA89" s="32">
        <v>802</v>
      </c>
      <c r="AB89" s="37">
        <f t="shared" si="9"/>
        <v>1.0151898734177216</v>
      </c>
      <c r="AC89" s="17" t="s">
        <v>45</v>
      </c>
      <c r="AD89" s="17" t="s">
        <v>37</v>
      </c>
      <c r="AE89" s="38" t="s">
        <v>11</v>
      </c>
    </row>
    <row r="90" spans="1:31" ht="97.5" customHeight="1" outlineLevel="1" x14ac:dyDescent="0.25">
      <c r="A90" s="36" t="s">
        <v>752</v>
      </c>
      <c r="B90" s="36" t="s">
        <v>760</v>
      </c>
      <c r="C90" s="53" t="s">
        <v>850</v>
      </c>
      <c r="D90" s="53" t="s">
        <v>857</v>
      </c>
      <c r="E90" s="53"/>
      <c r="F90" s="38"/>
      <c r="G90" s="30" t="s">
        <v>96</v>
      </c>
      <c r="H90" s="30"/>
      <c r="I90" s="31" t="s">
        <v>1037</v>
      </c>
      <c r="J90" s="31" t="s">
        <v>881</v>
      </c>
      <c r="K90" s="31" t="s">
        <v>840</v>
      </c>
      <c r="L90" s="30" t="s">
        <v>18</v>
      </c>
      <c r="M90" s="17"/>
      <c r="N90" s="36"/>
      <c r="O90" s="32"/>
      <c r="P90" s="32">
        <v>114</v>
      </c>
      <c r="Q90" s="32">
        <v>0</v>
      </c>
      <c r="R90" s="32">
        <v>0</v>
      </c>
      <c r="S90" s="32">
        <v>24</v>
      </c>
      <c r="T90" s="32">
        <v>30</v>
      </c>
      <c r="U90" s="32">
        <v>47</v>
      </c>
      <c r="V90" s="37" t="s">
        <v>838</v>
      </c>
      <c r="W90" s="32">
        <v>61</v>
      </c>
      <c r="X90" s="32">
        <v>75</v>
      </c>
      <c r="Y90" s="32">
        <v>89</v>
      </c>
      <c r="Z90" s="32">
        <v>103</v>
      </c>
      <c r="AA90" s="32">
        <v>116</v>
      </c>
      <c r="AB90" s="37">
        <f t="shared" si="9"/>
        <v>1.0175438596491229</v>
      </c>
      <c r="AC90" s="17" t="s">
        <v>45</v>
      </c>
      <c r="AD90" s="17" t="s">
        <v>37</v>
      </c>
      <c r="AE90" s="38" t="s">
        <v>11</v>
      </c>
    </row>
    <row r="91" spans="1:31" ht="97.5" customHeight="1" outlineLevel="1" x14ac:dyDescent="0.25">
      <c r="A91" s="36" t="s">
        <v>752</v>
      </c>
      <c r="B91" s="36" t="s">
        <v>760</v>
      </c>
      <c r="C91" s="53" t="s">
        <v>851</v>
      </c>
      <c r="D91" s="53" t="s">
        <v>857</v>
      </c>
      <c r="E91" s="53"/>
      <c r="F91" s="38"/>
      <c r="G91" s="30" t="s">
        <v>96</v>
      </c>
      <c r="H91" s="30"/>
      <c r="I91" s="31" t="s">
        <v>1238</v>
      </c>
      <c r="J91" s="31" t="s">
        <v>881</v>
      </c>
      <c r="K91" s="31" t="s">
        <v>840</v>
      </c>
      <c r="L91" s="30" t="s">
        <v>18</v>
      </c>
      <c r="M91" s="17"/>
      <c r="N91" s="36"/>
      <c r="O91" s="32"/>
      <c r="P91" s="32">
        <v>12</v>
      </c>
      <c r="Q91" s="32">
        <v>0</v>
      </c>
      <c r="R91" s="32">
        <v>0</v>
      </c>
      <c r="S91" s="32">
        <v>6</v>
      </c>
      <c r="T91" s="32">
        <v>6</v>
      </c>
      <c r="U91" s="32">
        <v>10</v>
      </c>
      <c r="V91" s="37" t="s">
        <v>838</v>
      </c>
      <c r="W91" s="32">
        <v>10</v>
      </c>
      <c r="X91" s="32">
        <v>19</v>
      </c>
      <c r="Y91" s="32">
        <v>19</v>
      </c>
      <c r="Z91" s="32">
        <v>19</v>
      </c>
      <c r="AA91" s="32">
        <v>19</v>
      </c>
      <c r="AB91" s="37">
        <f t="shared" si="9"/>
        <v>1.5833333333333333</v>
      </c>
      <c r="AC91" s="17" t="s">
        <v>45</v>
      </c>
      <c r="AD91" s="17" t="s">
        <v>37</v>
      </c>
      <c r="AE91" s="38" t="s">
        <v>11</v>
      </c>
    </row>
    <row r="92" spans="1:31" ht="97.5" customHeight="1" outlineLevel="1" x14ac:dyDescent="0.25">
      <c r="A92" s="36" t="s">
        <v>752</v>
      </c>
      <c r="B92" s="36" t="s">
        <v>760</v>
      </c>
      <c r="C92" s="53" t="s">
        <v>852</v>
      </c>
      <c r="D92" s="53" t="s">
        <v>857</v>
      </c>
      <c r="E92" s="53"/>
      <c r="F92" s="38"/>
      <c r="G92" s="30" t="s">
        <v>96</v>
      </c>
      <c r="H92" s="30"/>
      <c r="I92" s="31" t="s">
        <v>1036</v>
      </c>
      <c r="J92" s="31" t="s">
        <v>881</v>
      </c>
      <c r="K92" s="31" t="s">
        <v>840</v>
      </c>
      <c r="L92" s="30" t="s">
        <v>18</v>
      </c>
      <c r="M92" s="17"/>
      <c r="N92" s="36"/>
      <c r="O92" s="32"/>
      <c r="P92" s="32">
        <v>40</v>
      </c>
      <c r="Q92" s="32">
        <v>0</v>
      </c>
      <c r="R92" s="32">
        <v>0</v>
      </c>
      <c r="S92" s="32">
        <v>0</v>
      </c>
      <c r="T92" s="32">
        <v>0</v>
      </c>
      <c r="U92" s="32">
        <v>0</v>
      </c>
      <c r="V92" s="37" t="s">
        <v>838</v>
      </c>
      <c r="W92" s="32">
        <v>0</v>
      </c>
      <c r="X92" s="32">
        <v>0</v>
      </c>
      <c r="Y92" s="32">
        <v>0</v>
      </c>
      <c r="Z92" s="32">
        <v>0</v>
      </c>
      <c r="AA92" s="32">
        <v>0</v>
      </c>
      <c r="AB92" s="37">
        <f t="shared" si="9"/>
        <v>0</v>
      </c>
      <c r="AC92" s="17" t="s">
        <v>45</v>
      </c>
      <c r="AD92" s="17" t="s">
        <v>37</v>
      </c>
      <c r="AE92" s="38" t="s">
        <v>11</v>
      </c>
    </row>
    <row r="93" spans="1:31" ht="97.5" customHeight="1" outlineLevel="1" x14ac:dyDescent="0.25">
      <c r="A93" s="36" t="s">
        <v>752</v>
      </c>
      <c r="B93" s="36" t="s">
        <v>760</v>
      </c>
      <c r="C93" s="53" t="s">
        <v>937</v>
      </c>
      <c r="D93" s="53" t="s">
        <v>857</v>
      </c>
      <c r="E93" s="53"/>
      <c r="F93" s="38"/>
      <c r="G93" s="30" t="s">
        <v>96</v>
      </c>
      <c r="H93" s="30"/>
      <c r="I93" s="31" t="s">
        <v>1037</v>
      </c>
      <c r="J93" s="31" t="s">
        <v>881</v>
      </c>
      <c r="K93" s="31" t="s">
        <v>840</v>
      </c>
      <c r="L93" s="30" t="s">
        <v>18</v>
      </c>
      <c r="M93" s="17"/>
      <c r="N93" s="36"/>
      <c r="O93" s="32"/>
      <c r="P93" s="32">
        <v>640</v>
      </c>
      <c r="Q93" s="32">
        <v>0</v>
      </c>
      <c r="R93" s="32">
        <v>0</v>
      </c>
      <c r="S93" s="32">
        <v>78</v>
      </c>
      <c r="T93" s="32">
        <v>216</v>
      </c>
      <c r="U93" s="32">
        <v>346</v>
      </c>
      <c r="V93" s="37" t="s">
        <v>838</v>
      </c>
      <c r="W93" s="32">
        <v>346</v>
      </c>
      <c r="X93" s="32">
        <v>640</v>
      </c>
      <c r="Y93" s="32">
        <v>640</v>
      </c>
      <c r="Z93" s="32">
        <v>640</v>
      </c>
      <c r="AA93" s="32">
        <v>640</v>
      </c>
      <c r="AB93" s="37">
        <f t="shared" si="9"/>
        <v>1</v>
      </c>
      <c r="AC93" s="17" t="s">
        <v>45</v>
      </c>
      <c r="AD93" s="17" t="s">
        <v>37</v>
      </c>
      <c r="AE93" s="38" t="s">
        <v>11</v>
      </c>
    </row>
    <row r="94" spans="1:31" ht="97.5" customHeight="1" outlineLevel="1" x14ac:dyDescent="0.25">
      <c r="A94" s="36" t="s">
        <v>752</v>
      </c>
      <c r="B94" s="36" t="s">
        <v>760</v>
      </c>
      <c r="C94" s="53"/>
      <c r="D94" s="53" t="s">
        <v>857</v>
      </c>
      <c r="E94" s="53"/>
      <c r="F94" s="38" t="s">
        <v>107</v>
      </c>
      <c r="G94" s="30" t="s">
        <v>97</v>
      </c>
      <c r="H94" s="30"/>
      <c r="I94" s="31" t="s">
        <v>1035</v>
      </c>
      <c r="J94" s="31" t="s">
        <v>881</v>
      </c>
      <c r="K94" s="31" t="s">
        <v>840</v>
      </c>
      <c r="L94" s="30" t="s">
        <v>18</v>
      </c>
      <c r="M94" s="17"/>
      <c r="N94" s="36"/>
      <c r="O94" s="32"/>
      <c r="P94" s="32">
        <v>220</v>
      </c>
      <c r="Q94" s="32">
        <v>0</v>
      </c>
      <c r="R94" s="32">
        <v>0</v>
      </c>
      <c r="S94" s="32">
        <f t="shared" ref="S94:AA94" si="11">SUM(S95:S96)</f>
        <v>11.326860496340371</v>
      </c>
      <c r="T94" s="32">
        <f t="shared" si="11"/>
        <v>35.563106423426241</v>
      </c>
      <c r="U94" s="32">
        <f t="shared" si="11"/>
        <v>63.822930913340521</v>
      </c>
      <c r="V94" s="37" t="s">
        <v>838</v>
      </c>
      <c r="W94" s="32">
        <f t="shared" si="11"/>
        <v>94.082755403254808</v>
      </c>
      <c r="X94" s="32">
        <f t="shared" si="11"/>
        <v>123.34257989316909</v>
      </c>
      <c r="Y94" s="32">
        <f>SUM(Y95:Y96)</f>
        <v>154.60240438308338</v>
      </c>
      <c r="Z94" s="32">
        <f t="shared" si="11"/>
        <v>185.86222887299766</v>
      </c>
      <c r="AA94" s="32">
        <f t="shared" si="11"/>
        <v>230</v>
      </c>
      <c r="AB94" s="37">
        <f t="shared" si="9"/>
        <v>1.0454545454545454</v>
      </c>
      <c r="AC94" s="17" t="s">
        <v>98</v>
      </c>
      <c r="AD94" s="17" t="s">
        <v>37</v>
      </c>
      <c r="AE94" s="38" t="s">
        <v>11</v>
      </c>
    </row>
    <row r="95" spans="1:31" ht="97.5" customHeight="1" outlineLevel="1" x14ac:dyDescent="0.25">
      <c r="A95" s="36" t="s">
        <v>752</v>
      </c>
      <c r="B95" s="36" t="s">
        <v>760</v>
      </c>
      <c r="C95" s="53" t="s">
        <v>936</v>
      </c>
      <c r="D95" s="53" t="s">
        <v>857</v>
      </c>
      <c r="E95" s="53"/>
      <c r="F95" s="38" t="s">
        <v>107</v>
      </c>
      <c r="G95" s="30" t="s">
        <v>97</v>
      </c>
      <c r="H95" s="30"/>
      <c r="I95" s="31">
        <v>141</v>
      </c>
      <c r="J95" s="31" t="s">
        <v>881</v>
      </c>
      <c r="K95" s="31" t="s">
        <v>867</v>
      </c>
      <c r="L95" s="30" t="s">
        <v>18</v>
      </c>
      <c r="M95" s="17"/>
      <c r="N95" s="36"/>
      <c r="O95" s="32"/>
      <c r="P95" s="32">
        <v>20</v>
      </c>
      <c r="Q95" s="32">
        <v>0</v>
      </c>
      <c r="R95" s="32">
        <v>0</v>
      </c>
      <c r="S95" s="32">
        <v>0</v>
      </c>
      <c r="T95" s="32">
        <v>1</v>
      </c>
      <c r="U95" s="32">
        <v>3</v>
      </c>
      <c r="V95" s="37" t="s">
        <v>838</v>
      </c>
      <c r="W95" s="32">
        <v>7</v>
      </c>
      <c r="X95" s="32">
        <v>10</v>
      </c>
      <c r="Y95" s="32">
        <v>15</v>
      </c>
      <c r="Z95" s="32">
        <v>20</v>
      </c>
      <c r="AA95" s="32">
        <v>30</v>
      </c>
      <c r="AB95" s="37">
        <f t="shared" si="9"/>
        <v>1.5</v>
      </c>
      <c r="AC95" s="17" t="s">
        <v>45</v>
      </c>
      <c r="AD95" s="17" t="s">
        <v>6</v>
      </c>
      <c r="AE95" s="38" t="s">
        <v>11</v>
      </c>
    </row>
    <row r="96" spans="1:31" ht="97.5" customHeight="1" outlineLevel="1" x14ac:dyDescent="0.25">
      <c r="A96" s="36" t="s">
        <v>752</v>
      </c>
      <c r="B96" s="36" t="s">
        <v>760</v>
      </c>
      <c r="C96" s="53" t="s">
        <v>938</v>
      </c>
      <c r="D96" s="53" t="s">
        <v>857</v>
      </c>
      <c r="E96" s="53"/>
      <c r="F96" s="38" t="s">
        <v>107</v>
      </c>
      <c r="G96" s="30" t="s">
        <v>97</v>
      </c>
      <c r="H96" s="30"/>
      <c r="I96" s="31" t="s">
        <v>1038</v>
      </c>
      <c r="J96" s="31" t="s">
        <v>881</v>
      </c>
      <c r="K96" s="31" t="s">
        <v>867</v>
      </c>
      <c r="L96" s="30" t="s">
        <v>18</v>
      </c>
      <c r="M96" s="17"/>
      <c r="N96" s="36"/>
      <c r="O96" s="32"/>
      <c r="P96" s="32">
        <v>200</v>
      </c>
      <c r="Q96" s="32">
        <v>0</v>
      </c>
      <c r="R96" s="32">
        <v>0</v>
      </c>
      <c r="S96" s="32">
        <v>11.326860496340371</v>
      </c>
      <c r="T96" s="32">
        <v>34.563106423426241</v>
      </c>
      <c r="U96" s="32">
        <v>60.822930913340521</v>
      </c>
      <c r="V96" s="37" t="s">
        <v>838</v>
      </c>
      <c r="W96" s="32">
        <v>87.082755403254808</v>
      </c>
      <c r="X96" s="32">
        <v>113.34257989316909</v>
      </c>
      <c r="Y96" s="32">
        <v>139.60240438308338</v>
      </c>
      <c r="Z96" s="32">
        <v>165.86222887299766</v>
      </c>
      <c r="AA96" s="32">
        <v>200</v>
      </c>
      <c r="AB96" s="37">
        <f t="shared" si="9"/>
        <v>1</v>
      </c>
      <c r="AC96" s="17" t="s">
        <v>45</v>
      </c>
      <c r="AD96" s="17" t="s">
        <v>6</v>
      </c>
      <c r="AE96" s="38" t="s">
        <v>11</v>
      </c>
    </row>
    <row r="97" spans="1:31" ht="97.5" customHeight="1" outlineLevel="1" x14ac:dyDescent="0.25">
      <c r="A97" s="36" t="s">
        <v>752</v>
      </c>
      <c r="B97" s="36" t="s">
        <v>760</v>
      </c>
      <c r="C97" s="53"/>
      <c r="D97" s="53" t="s">
        <v>857</v>
      </c>
      <c r="E97" s="53"/>
      <c r="F97" s="38" t="s">
        <v>108</v>
      </c>
      <c r="G97" s="30" t="s">
        <v>99</v>
      </c>
      <c r="H97" s="30"/>
      <c r="I97" s="31" t="s">
        <v>1035</v>
      </c>
      <c r="J97" s="31" t="s">
        <v>881</v>
      </c>
      <c r="K97" s="31" t="s">
        <v>867</v>
      </c>
      <c r="L97" s="30" t="s">
        <v>18</v>
      </c>
      <c r="M97" s="17"/>
      <c r="N97" s="36"/>
      <c r="O97" s="32"/>
      <c r="P97" s="32">
        <v>308</v>
      </c>
      <c r="Q97" s="32">
        <v>0</v>
      </c>
      <c r="R97" s="32">
        <v>0</v>
      </c>
      <c r="S97" s="32">
        <f>SUM(S98:S99)</f>
        <v>46.381876737540978</v>
      </c>
      <c r="T97" s="32">
        <f>SUM(T98:T99)</f>
        <v>70.576698662552687</v>
      </c>
      <c r="U97" s="32">
        <f>SUM(U98:U99)</f>
        <v>95.00896871611576</v>
      </c>
      <c r="V97" s="37" t="s">
        <v>838</v>
      </c>
      <c r="W97" s="32">
        <f>SUM(W98:W99)</f>
        <v>150.94123876967882</v>
      </c>
      <c r="X97" s="32">
        <f>SUM(X98:X99)</f>
        <v>233.87350882324188</v>
      </c>
      <c r="Y97" s="32">
        <f>SUM(Y98:Y99)</f>
        <v>263.30577887680499</v>
      </c>
      <c r="Z97" s="32">
        <f>SUM(Z98:Z99)</f>
        <v>282.738048930368</v>
      </c>
      <c r="AA97" s="32">
        <f>SUM(AA98:AA99)</f>
        <v>308</v>
      </c>
      <c r="AB97" s="37">
        <f t="shared" si="9"/>
        <v>1</v>
      </c>
      <c r="AC97" s="17" t="s">
        <v>98</v>
      </c>
      <c r="AD97" s="17" t="s">
        <v>37</v>
      </c>
      <c r="AE97" s="38" t="s">
        <v>11</v>
      </c>
    </row>
    <row r="98" spans="1:31" ht="97.5" customHeight="1" outlineLevel="1" x14ac:dyDescent="0.25">
      <c r="A98" s="36" t="s">
        <v>752</v>
      </c>
      <c r="B98" s="36" t="s">
        <v>760</v>
      </c>
      <c r="C98" s="53" t="s">
        <v>1187</v>
      </c>
      <c r="D98" s="53" t="s">
        <v>857</v>
      </c>
      <c r="E98" s="53"/>
      <c r="F98" s="38" t="s">
        <v>108</v>
      </c>
      <c r="G98" s="30" t="s">
        <v>99</v>
      </c>
      <c r="H98" s="30"/>
      <c r="I98" s="31"/>
      <c r="J98" s="31"/>
      <c r="K98" s="31"/>
      <c r="L98" s="30" t="s">
        <v>18</v>
      </c>
      <c r="M98" s="17"/>
      <c r="N98" s="36"/>
      <c r="O98" s="32"/>
      <c r="P98" s="32">
        <v>160</v>
      </c>
      <c r="Q98" s="32">
        <v>0</v>
      </c>
      <c r="R98" s="32">
        <v>0</v>
      </c>
      <c r="S98" s="32">
        <v>38</v>
      </c>
      <c r="T98" s="32">
        <v>45</v>
      </c>
      <c r="U98" s="32">
        <v>50</v>
      </c>
      <c r="V98" s="37" t="s">
        <v>838</v>
      </c>
      <c r="W98" s="32">
        <f t="shared" ref="W98" si="12">160*W93/$AA$93</f>
        <v>86.5</v>
      </c>
      <c r="X98" s="32">
        <v>150</v>
      </c>
      <c r="Y98" s="32">
        <v>160</v>
      </c>
      <c r="Z98" s="32">
        <v>160</v>
      </c>
      <c r="AA98" s="32">
        <v>160</v>
      </c>
      <c r="AB98" s="37">
        <v>1</v>
      </c>
      <c r="AC98" s="17" t="s">
        <v>98</v>
      </c>
      <c r="AD98" s="17"/>
      <c r="AE98" s="38" t="s">
        <v>11</v>
      </c>
    </row>
    <row r="99" spans="1:31" ht="97.5" customHeight="1" outlineLevel="1" x14ac:dyDescent="0.25">
      <c r="A99" s="36" t="s">
        <v>752</v>
      </c>
      <c r="B99" s="36" t="s">
        <v>760</v>
      </c>
      <c r="C99" s="53" t="s">
        <v>938</v>
      </c>
      <c r="D99" s="53" t="s">
        <v>857</v>
      </c>
      <c r="E99" s="53"/>
      <c r="F99" s="38" t="s">
        <v>108</v>
      </c>
      <c r="G99" s="30" t="s">
        <v>99</v>
      </c>
      <c r="H99" s="30"/>
      <c r="I99" s="31" t="s">
        <v>1038</v>
      </c>
      <c r="J99" s="31" t="s">
        <v>881</v>
      </c>
      <c r="K99" s="31" t="s">
        <v>840</v>
      </c>
      <c r="L99" s="30" t="s">
        <v>18</v>
      </c>
      <c r="M99" s="17"/>
      <c r="N99" s="36"/>
      <c r="O99" s="32"/>
      <c r="P99" s="32">
        <v>148</v>
      </c>
      <c r="Q99" s="32">
        <v>0</v>
      </c>
      <c r="R99" s="32">
        <v>0</v>
      </c>
      <c r="S99" s="32">
        <v>8.3818767375409795</v>
      </c>
      <c r="T99" s="32">
        <v>25.57669866255269</v>
      </c>
      <c r="U99" s="32">
        <v>45.00896871611576</v>
      </c>
      <c r="V99" s="37" t="s">
        <v>838</v>
      </c>
      <c r="W99" s="32">
        <v>64.441238769678819</v>
      </c>
      <c r="X99" s="32">
        <v>83.873508823241878</v>
      </c>
      <c r="Y99" s="32">
        <v>103.30577887680496</v>
      </c>
      <c r="Z99" s="32">
        <v>122.73804893036802</v>
      </c>
      <c r="AA99" s="32">
        <v>148</v>
      </c>
      <c r="AB99" s="37">
        <f>AA99/P99</f>
        <v>1</v>
      </c>
      <c r="AC99" s="17" t="s">
        <v>45</v>
      </c>
      <c r="AD99" s="17" t="s">
        <v>6</v>
      </c>
      <c r="AE99" s="38" t="s">
        <v>11</v>
      </c>
    </row>
    <row r="100" spans="1:31" ht="97.5" customHeight="1" outlineLevel="1" x14ac:dyDescent="0.25">
      <c r="A100" s="36" t="s">
        <v>752</v>
      </c>
      <c r="B100" s="36" t="s">
        <v>760</v>
      </c>
      <c r="C100" s="53" t="s">
        <v>937</v>
      </c>
      <c r="D100" s="53" t="s">
        <v>857</v>
      </c>
      <c r="E100" s="53"/>
      <c r="F100" s="38" t="s">
        <v>109</v>
      </c>
      <c r="G100" s="30" t="s">
        <v>1296</v>
      </c>
      <c r="H100" s="30"/>
      <c r="I100" s="31">
        <v>141</v>
      </c>
      <c r="J100" s="31" t="s">
        <v>840</v>
      </c>
      <c r="K100" s="31" t="s">
        <v>840</v>
      </c>
      <c r="L100" s="30" t="s">
        <v>27</v>
      </c>
      <c r="M100" s="17"/>
      <c r="N100" s="36"/>
      <c r="O100" s="32"/>
      <c r="P100" s="32">
        <v>12750000</v>
      </c>
      <c r="Q100" s="32">
        <v>0</v>
      </c>
      <c r="R100" s="32">
        <v>0</v>
      </c>
      <c r="S100" s="32">
        <v>0</v>
      </c>
      <c r="T100" s="32">
        <v>0</v>
      </c>
      <c r="U100" s="32">
        <v>2000000</v>
      </c>
      <c r="V100" s="37" t="s">
        <v>838</v>
      </c>
      <c r="W100" s="32">
        <v>4150000</v>
      </c>
      <c r="X100" s="32">
        <v>6300000</v>
      </c>
      <c r="Y100" s="32">
        <v>8450000</v>
      </c>
      <c r="Z100" s="32">
        <v>1060000</v>
      </c>
      <c r="AA100" s="32">
        <v>12750000</v>
      </c>
      <c r="AB100" s="37">
        <f>AA100/P100</f>
        <v>1</v>
      </c>
      <c r="AC100" s="17" t="s">
        <v>45</v>
      </c>
      <c r="AD100" s="17" t="s">
        <v>6</v>
      </c>
      <c r="AE100" s="38" t="s">
        <v>11</v>
      </c>
    </row>
    <row r="101" spans="1:31" ht="97.5" customHeight="1" outlineLevel="1" x14ac:dyDescent="0.25">
      <c r="A101" s="36" t="s">
        <v>752</v>
      </c>
      <c r="B101" s="36" t="s">
        <v>760</v>
      </c>
      <c r="C101" s="53" t="s">
        <v>936</v>
      </c>
      <c r="D101" s="53" t="s">
        <v>857</v>
      </c>
      <c r="E101" s="53"/>
      <c r="F101" s="38" t="s">
        <v>109</v>
      </c>
      <c r="G101" s="30" t="s">
        <v>100</v>
      </c>
      <c r="H101" s="30"/>
      <c r="I101" s="31"/>
      <c r="J101" s="31"/>
      <c r="K101" s="31"/>
      <c r="L101" s="30" t="s">
        <v>27</v>
      </c>
      <c r="M101" s="17"/>
      <c r="N101" s="36"/>
      <c r="O101" s="32"/>
      <c r="P101" s="32">
        <v>21749999.999999996</v>
      </c>
      <c r="Q101" s="32">
        <v>0</v>
      </c>
      <c r="R101" s="32">
        <v>0</v>
      </c>
      <c r="S101" s="32">
        <v>0</v>
      </c>
      <c r="T101" s="32">
        <v>3758737.8102062223</v>
      </c>
      <c r="U101" s="32">
        <v>6614493.7133480916</v>
      </c>
      <c r="V101" s="37" t="s">
        <v>838</v>
      </c>
      <c r="W101" s="32">
        <v>9470249.6164899599</v>
      </c>
      <c r="X101" s="32">
        <v>12326005.519631829</v>
      </c>
      <c r="Y101" s="32">
        <v>15181761.422773698</v>
      </c>
      <c r="Z101" s="32">
        <v>18037517.325915568</v>
      </c>
      <c r="AA101" s="32">
        <v>21749999.999999996</v>
      </c>
      <c r="AB101" s="37">
        <v>1</v>
      </c>
      <c r="AC101" s="17" t="s">
        <v>45</v>
      </c>
      <c r="AD101" s="17" t="s">
        <v>6</v>
      </c>
      <c r="AE101" s="38" t="s">
        <v>11</v>
      </c>
    </row>
    <row r="102" spans="1:31" ht="97.5" customHeight="1" outlineLevel="1" x14ac:dyDescent="0.25">
      <c r="A102" s="36" t="s">
        <v>752</v>
      </c>
      <c r="B102" s="36" t="s">
        <v>760</v>
      </c>
      <c r="C102" s="53" t="s">
        <v>939</v>
      </c>
      <c r="D102" s="53" t="s">
        <v>857</v>
      </c>
      <c r="E102" s="53"/>
      <c r="F102" s="38" t="s">
        <v>110</v>
      </c>
      <c r="G102" s="30" t="s">
        <v>101</v>
      </c>
      <c r="H102" s="30"/>
      <c r="I102" s="31" t="s">
        <v>1036</v>
      </c>
      <c r="J102" s="31" t="s">
        <v>881</v>
      </c>
      <c r="K102" s="31" t="s">
        <v>840</v>
      </c>
      <c r="L102" s="30" t="s">
        <v>27</v>
      </c>
      <c r="M102" s="17"/>
      <c r="N102" s="36"/>
      <c r="O102" s="32"/>
      <c r="P102" s="32">
        <v>12750000</v>
      </c>
      <c r="Q102" s="32">
        <v>0</v>
      </c>
      <c r="R102" s="32">
        <v>0</v>
      </c>
      <c r="S102" s="32">
        <v>0</v>
      </c>
      <c r="T102" s="32">
        <v>0</v>
      </c>
      <c r="U102" s="32">
        <v>0</v>
      </c>
      <c r="V102" s="37" t="s">
        <v>838</v>
      </c>
      <c r="W102" s="32">
        <v>0</v>
      </c>
      <c r="X102" s="32">
        <v>0</v>
      </c>
      <c r="Y102" s="32">
        <v>0</v>
      </c>
      <c r="Z102" s="32">
        <v>0</v>
      </c>
      <c r="AA102" s="32">
        <v>0</v>
      </c>
      <c r="AB102" s="37">
        <v>1</v>
      </c>
      <c r="AC102" s="17" t="s">
        <v>45</v>
      </c>
      <c r="AD102" s="17" t="s">
        <v>6</v>
      </c>
      <c r="AE102" s="38" t="s">
        <v>11</v>
      </c>
    </row>
    <row r="103" spans="1:31" ht="97.5" customHeight="1" outlineLevel="1" x14ac:dyDescent="0.25">
      <c r="A103" s="36" t="s">
        <v>752</v>
      </c>
      <c r="B103" s="36" t="s">
        <v>760</v>
      </c>
      <c r="C103" s="53"/>
      <c r="D103" s="53" t="s">
        <v>857</v>
      </c>
      <c r="E103" s="53"/>
      <c r="F103" s="38" t="s">
        <v>102</v>
      </c>
      <c r="G103" s="30" t="s">
        <v>103</v>
      </c>
      <c r="H103" s="30"/>
      <c r="I103" s="31" t="s">
        <v>1035</v>
      </c>
      <c r="J103" s="31" t="s">
        <v>881</v>
      </c>
      <c r="K103" s="31" t="s">
        <v>867</v>
      </c>
      <c r="L103" s="30" t="s">
        <v>13</v>
      </c>
      <c r="M103" s="17"/>
      <c r="N103" s="36"/>
      <c r="O103" s="32"/>
      <c r="P103" s="32">
        <v>827</v>
      </c>
      <c r="Q103" s="32">
        <v>0</v>
      </c>
      <c r="R103" s="32">
        <v>0</v>
      </c>
      <c r="S103" s="32">
        <f>SUM(S104:S106)</f>
        <v>69</v>
      </c>
      <c r="T103" s="32">
        <f>SUM(T104:T106)</f>
        <v>102.74271801315352</v>
      </c>
      <c r="U103" s="32">
        <f t="shared" ref="U103:Z103" si="13">SUM(U104:U106)</f>
        <v>148.88349458834023</v>
      </c>
      <c r="V103" s="37" t="s">
        <v>838</v>
      </c>
      <c r="W103" s="32">
        <f t="shared" si="13"/>
        <v>296.03227028218475</v>
      </c>
      <c r="X103" s="32">
        <f t="shared" si="13"/>
        <v>438.1180994809306</v>
      </c>
      <c r="Y103" s="32">
        <f t="shared" si="13"/>
        <v>538.62804768878073</v>
      </c>
      <c r="Z103" s="32">
        <f t="shared" si="13"/>
        <v>659.9259363920786</v>
      </c>
      <c r="AA103" s="32">
        <f>SUM(AA104:AA106)</f>
        <v>827</v>
      </c>
      <c r="AB103" s="37">
        <f>AA103/P103</f>
        <v>1</v>
      </c>
      <c r="AC103" s="17" t="s">
        <v>45</v>
      </c>
      <c r="AD103" s="17" t="s">
        <v>6</v>
      </c>
      <c r="AE103" s="38" t="s">
        <v>11</v>
      </c>
    </row>
    <row r="104" spans="1:31" ht="97.5" customHeight="1" outlineLevel="1" x14ac:dyDescent="0.25">
      <c r="A104" s="36" t="s">
        <v>752</v>
      </c>
      <c r="B104" s="36" t="s">
        <v>760</v>
      </c>
      <c r="C104" s="53" t="s">
        <v>936</v>
      </c>
      <c r="D104" s="53" t="s">
        <v>857</v>
      </c>
      <c r="E104" s="53"/>
      <c r="F104" s="38" t="s">
        <v>102</v>
      </c>
      <c r="G104" s="30" t="s">
        <v>103</v>
      </c>
      <c r="H104" s="30"/>
      <c r="I104" s="31" t="s">
        <v>1037</v>
      </c>
      <c r="J104" s="31" t="s">
        <v>881</v>
      </c>
      <c r="K104" s="31" t="s">
        <v>840</v>
      </c>
      <c r="L104" s="30" t="s">
        <v>13</v>
      </c>
      <c r="M104" s="17"/>
      <c r="N104" s="36"/>
      <c r="O104" s="32"/>
      <c r="P104" s="32">
        <v>467</v>
      </c>
      <c r="Q104" s="32">
        <v>0</v>
      </c>
      <c r="R104" s="32">
        <v>0</v>
      </c>
      <c r="S104" s="32">
        <v>0</v>
      </c>
      <c r="T104" s="32">
        <v>0</v>
      </c>
      <c r="U104" s="32">
        <v>0</v>
      </c>
      <c r="V104" s="37" t="s">
        <v>838</v>
      </c>
      <c r="W104" s="32">
        <v>107.60647324754932</v>
      </c>
      <c r="X104" s="32">
        <v>210.15</v>
      </c>
      <c r="Y104" s="32">
        <v>271.11764576155485</v>
      </c>
      <c r="Z104" s="32">
        <v>352.87323201855759</v>
      </c>
      <c r="AA104" s="32">
        <v>467</v>
      </c>
      <c r="AB104" s="37">
        <f>AA104/P104</f>
        <v>1</v>
      </c>
      <c r="AC104" s="17" t="s">
        <v>45</v>
      </c>
      <c r="AD104" s="17" t="s">
        <v>6</v>
      </c>
      <c r="AE104" s="38" t="s">
        <v>11</v>
      </c>
    </row>
    <row r="105" spans="1:31" ht="97.5" customHeight="1" outlineLevel="1" x14ac:dyDescent="0.25">
      <c r="A105" s="36" t="s">
        <v>752</v>
      </c>
      <c r="B105" s="36" t="s">
        <v>760</v>
      </c>
      <c r="C105" s="53" t="s">
        <v>937</v>
      </c>
      <c r="D105" s="53" t="s">
        <v>857</v>
      </c>
      <c r="E105" s="53"/>
      <c r="F105" s="38" t="s">
        <v>102</v>
      </c>
      <c r="G105" s="30" t="s">
        <v>103</v>
      </c>
      <c r="H105" s="30"/>
      <c r="I105" s="31">
        <v>141</v>
      </c>
      <c r="J105" s="31" t="s">
        <v>881</v>
      </c>
      <c r="K105" s="31" t="s">
        <v>840</v>
      </c>
      <c r="L105" s="30" t="s">
        <v>13</v>
      </c>
      <c r="M105" s="17"/>
      <c r="N105" s="36"/>
      <c r="O105" s="32"/>
      <c r="P105" s="32">
        <v>160</v>
      </c>
      <c r="Q105" s="32">
        <v>0</v>
      </c>
      <c r="R105" s="32">
        <v>0</v>
      </c>
      <c r="S105" s="32">
        <v>69</v>
      </c>
      <c r="T105" s="32">
        <v>90</v>
      </c>
      <c r="U105" s="32">
        <v>110</v>
      </c>
      <c r="V105" s="37" t="s">
        <v>838</v>
      </c>
      <c r="W105" s="32">
        <v>120</v>
      </c>
      <c r="X105" s="32">
        <v>130</v>
      </c>
      <c r="Y105" s="32">
        <v>140</v>
      </c>
      <c r="Z105" s="32">
        <v>150</v>
      </c>
      <c r="AA105" s="32">
        <v>160</v>
      </c>
      <c r="AB105" s="37">
        <f>AA105/P105</f>
        <v>1</v>
      </c>
      <c r="AC105" s="17" t="s">
        <v>45</v>
      </c>
      <c r="AD105" s="17" t="s">
        <v>6</v>
      </c>
      <c r="AE105" s="38" t="s">
        <v>11</v>
      </c>
    </row>
    <row r="106" spans="1:31" ht="97.5" customHeight="1" outlineLevel="1" x14ac:dyDescent="0.25">
      <c r="A106" s="36" t="s">
        <v>752</v>
      </c>
      <c r="B106" s="36" t="s">
        <v>760</v>
      </c>
      <c r="C106" s="53" t="s">
        <v>938</v>
      </c>
      <c r="D106" s="53" t="s">
        <v>857</v>
      </c>
      <c r="E106" s="53"/>
      <c r="F106" s="38" t="s">
        <v>102</v>
      </c>
      <c r="G106" s="30" t="s">
        <v>103</v>
      </c>
      <c r="H106" s="30"/>
      <c r="I106" s="31" t="s">
        <v>1038</v>
      </c>
      <c r="J106" s="31" t="s">
        <v>881</v>
      </c>
      <c r="K106" s="31" t="s">
        <v>840</v>
      </c>
      <c r="L106" s="30" t="s">
        <v>13</v>
      </c>
      <c r="M106" s="17"/>
      <c r="N106" s="36"/>
      <c r="O106" s="32"/>
      <c r="P106" s="32">
        <v>200</v>
      </c>
      <c r="Q106" s="32"/>
      <c r="R106" s="32">
        <v>0</v>
      </c>
      <c r="S106" s="32">
        <v>0</v>
      </c>
      <c r="T106" s="32">
        <v>12.742718013153516</v>
      </c>
      <c r="U106" s="32">
        <v>38.883494588340227</v>
      </c>
      <c r="V106" s="37" t="s">
        <v>838</v>
      </c>
      <c r="W106" s="32">
        <v>68.425797034635423</v>
      </c>
      <c r="X106" s="32">
        <v>97.968099480930618</v>
      </c>
      <c r="Y106" s="32">
        <v>127.51040192722583</v>
      </c>
      <c r="Z106" s="32">
        <v>157.05270437352101</v>
      </c>
      <c r="AA106" s="32">
        <v>200</v>
      </c>
      <c r="AB106" s="37">
        <f>AA106/P106</f>
        <v>1</v>
      </c>
      <c r="AC106" s="17" t="s">
        <v>45</v>
      </c>
      <c r="AD106" s="17" t="s">
        <v>6</v>
      </c>
      <c r="AE106" s="38" t="s">
        <v>11</v>
      </c>
    </row>
    <row r="107" spans="1:31" ht="97.5" customHeight="1" outlineLevel="1" x14ac:dyDescent="0.25">
      <c r="A107" s="36" t="s">
        <v>832</v>
      </c>
      <c r="B107" s="36" t="s">
        <v>760</v>
      </c>
      <c r="C107" s="53" t="s">
        <v>938</v>
      </c>
      <c r="D107" s="53" t="s">
        <v>857</v>
      </c>
      <c r="E107" s="53"/>
      <c r="F107" s="38"/>
      <c r="G107" s="30" t="s">
        <v>975</v>
      </c>
      <c r="H107" s="30"/>
      <c r="I107" s="31" t="s">
        <v>1038</v>
      </c>
      <c r="J107" s="31" t="s">
        <v>881</v>
      </c>
      <c r="K107" s="31" t="s">
        <v>840</v>
      </c>
      <c r="L107" s="30" t="s">
        <v>18</v>
      </c>
      <c r="M107" s="17"/>
      <c r="N107" s="36"/>
      <c r="O107" s="32"/>
      <c r="P107" s="32">
        <v>40</v>
      </c>
      <c r="Q107" s="32"/>
      <c r="R107" s="32"/>
      <c r="S107" s="32" t="s">
        <v>838</v>
      </c>
      <c r="T107" s="32" t="s">
        <v>838</v>
      </c>
      <c r="U107" s="32" t="s">
        <v>838</v>
      </c>
      <c r="V107" s="37" t="s">
        <v>838</v>
      </c>
      <c r="W107" s="32" t="s">
        <v>838</v>
      </c>
      <c r="X107" s="32" t="s">
        <v>838</v>
      </c>
      <c r="Y107" s="32" t="s">
        <v>838</v>
      </c>
      <c r="Z107" s="32" t="s">
        <v>838</v>
      </c>
      <c r="AA107" s="32" t="s">
        <v>838</v>
      </c>
      <c r="AB107" s="37" t="s">
        <v>838</v>
      </c>
      <c r="AC107" s="17" t="s">
        <v>45</v>
      </c>
      <c r="AD107" s="17" t="s">
        <v>6</v>
      </c>
      <c r="AE107" s="38" t="s">
        <v>11</v>
      </c>
    </row>
    <row r="108" spans="1:31" ht="97.5" customHeight="1" outlineLevel="1" x14ac:dyDescent="0.25">
      <c r="A108" s="36" t="s">
        <v>751</v>
      </c>
      <c r="B108" s="36" t="s">
        <v>761</v>
      </c>
      <c r="C108" s="53"/>
      <c r="D108" s="53" t="s">
        <v>857</v>
      </c>
      <c r="E108" s="53"/>
      <c r="F108" s="38" t="s">
        <v>91</v>
      </c>
      <c r="G108" s="30" t="s">
        <v>92</v>
      </c>
      <c r="H108" s="30" t="s">
        <v>890</v>
      </c>
      <c r="I108" s="31" t="s">
        <v>1039</v>
      </c>
      <c r="J108" s="31" t="s">
        <v>840</v>
      </c>
      <c r="K108" s="31" t="s">
        <v>840</v>
      </c>
      <c r="L108" s="30" t="s">
        <v>18</v>
      </c>
      <c r="M108" s="17"/>
      <c r="N108" s="36" t="s">
        <v>93</v>
      </c>
      <c r="O108" s="32"/>
      <c r="P108" s="32">
        <v>625</v>
      </c>
      <c r="Q108" s="32">
        <v>570</v>
      </c>
      <c r="R108" s="32">
        <v>570</v>
      </c>
      <c r="S108" s="32">
        <v>576.875</v>
      </c>
      <c r="T108" s="32">
        <v>583.75</v>
      </c>
      <c r="U108" s="32">
        <v>590.625</v>
      </c>
      <c r="V108" s="37" t="s">
        <v>838</v>
      </c>
      <c r="W108" s="32">
        <v>597.5</v>
      </c>
      <c r="X108" s="32">
        <v>604.375</v>
      </c>
      <c r="Y108" s="32">
        <v>611.25</v>
      </c>
      <c r="Z108" s="32">
        <v>618.125</v>
      </c>
      <c r="AA108" s="32">
        <v>625</v>
      </c>
      <c r="AB108" s="37">
        <f t="shared" ref="AB108:AB126" si="14">AA108/P108</f>
        <v>1</v>
      </c>
      <c r="AC108" s="17" t="s">
        <v>94</v>
      </c>
      <c r="AD108" s="17" t="s">
        <v>6</v>
      </c>
      <c r="AE108" s="38" t="s">
        <v>11</v>
      </c>
    </row>
    <row r="109" spans="1:31" ht="97.5" customHeight="1" outlineLevel="1" x14ac:dyDescent="0.25">
      <c r="A109" s="36" t="s">
        <v>752</v>
      </c>
      <c r="B109" s="36" t="s">
        <v>761</v>
      </c>
      <c r="C109" s="53"/>
      <c r="D109" s="53" t="s">
        <v>857</v>
      </c>
      <c r="E109" s="53"/>
      <c r="F109" s="38" t="s">
        <v>111</v>
      </c>
      <c r="G109" s="30" t="s">
        <v>95</v>
      </c>
      <c r="H109" s="30"/>
      <c r="I109" s="31" t="s">
        <v>1039</v>
      </c>
      <c r="J109" s="31" t="s">
        <v>881</v>
      </c>
      <c r="K109" s="31" t="s">
        <v>840</v>
      </c>
      <c r="L109" s="30" t="s">
        <v>104</v>
      </c>
      <c r="M109" s="17"/>
      <c r="N109" s="36"/>
      <c r="O109" s="32"/>
      <c r="P109" s="32">
        <v>100</v>
      </c>
      <c r="Q109" s="32">
        <v>0</v>
      </c>
      <c r="R109" s="32">
        <v>0</v>
      </c>
      <c r="S109" s="32">
        <v>0</v>
      </c>
      <c r="T109" s="32">
        <v>10</v>
      </c>
      <c r="U109" s="32">
        <v>34</v>
      </c>
      <c r="V109" s="37" t="s">
        <v>838</v>
      </c>
      <c r="W109" s="32">
        <v>54</v>
      </c>
      <c r="X109" s="32">
        <v>74</v>
      </c>
      <c r="Y109" s="32">
        <v>115</v>
      </c>
      <c r="Z109" s="32">
        <v>115</v>
      </c>
      <c r="AA109" s="32">
        <v>115</v>
      </c>
      <c r="AB109" s="37">
        <f t="shared" si="14"/>
        <v>1.1499999999999999</v>
      </c>
      <c r="AC109" s="17" t="s">
        <v>45</v>
      </c>
      <c r="AD109" s="17" t="s">
        <v>37</v>
      </c>
      <c r="AE109" s="38" t="s">
        <v>11</v>
      </c>
    </row>
    <row r="110" spans="1:31" ht="97.5" customHeight="1" outlineLevel="1" x14ac:dyDescent="0.25">
      <c r="A110" s="36" t="s">
        <v>752</v>
      </c>
      <c r="B110" s="36" t="s">
        <v>761</v>
      </c>
      <c r="C110" s="53" t="s">
        <v>940</v>
      </c>
      <c r="D110" s="53" t="s">
        <v>857</v>
      </c>
      <c r="E110" s="53"/>
      <c r="F110" s="38" t="s">
        <v>111</v>
      </c>
      <c r="G110" s="30" t="s">
        <v>95</v>
      </c>
      <c r="H110" s="30"/>
      <c r="I110" s="31" t="s">
        <v>1036</v>
      </c>
      <c r="J110" s="31" t="s">
        <v>881</v>
      </c>
      <c r="K110" s="31" t="s">
        <v>840</v>
      </c>
      <c r="L110" s="30" t="s">
        <v>104</v>
      </c>
      <c r="M110" s="17"/>
      <c r="N110" s="36"/>
      <c r="O110" s="32"/>
      <c r="P110" s="32">
        <v>40</v>
      </c>
      <c r="Q110" s="32">
        <v>0</v>
      </c>
      <c r="R110" s="32">
        <v>0</v>
      </c>
      <c r="S110" s="32">
        <v>0</v>
      </c>
      <c r="T110" s="32">
        <v>0</v>
      </c>
      <c r="U110" s="32">
        <v>10</v>
      </c>
      <c r="V110" s="37" t="s">
        <v>838</v>
      </c>
      <c r="W110" s="32">
        <v>20</v>
      </c>
      <c r="X110" s="32">
        <v>30</v>
      </c>
      <c r="Y110" s="32">
        <v>55</v>
      </c>
      <c r="Z110" s="32">
        <v>55</v>
      </c>
      <c r="AA110" s="32">
        <v>55</v>
      </c>
      <c r="AB110" s="37">
        <f t="shared" si="14"/>
        <v>1.375</v>
      </c>
      <c r="AC110" s="17" t="s">
        <v>45</v>
      </c>
      <c r="AD110" s="17" t="s">
        <v>37</v>
      </c>
      <c r="AE110" s="38" t="s">
        <v>11</v>
      </c>
    </row>
    <row r="111" spans="1:31" ht="97.5" customHeight="1" outlineLevel="1" x14ac:dyDescent="0.25">
      <c r="A111" s="36" t="s">
        <v>752</v>
      </c>
      <c r="B111" s="36" t="s">
        <v>761</v>
      </c>
      <c r="C111" s="53" t="s">
        <v>941</v>
      </c>
      <c r="D111" s="53" t="s">
        <v>857</v>
      </c>
      <c r="E111" s="53"/>
      <c r="F111" s="38" t="s">
        <v>111</v>
      </c>
      <c r="G111" s="30" t="s">
        <v>95</v>
      </c>
      <c r="H111" s="30"/>
      <c r="I111" s="31" t="s">
        <v>1036</v>
      </c>
      <c r="J111" s="31" t="s">
        <v>881</v>
      </c>
      <c r="K111" s="31" t="s">
        <v>840</v>
      </c>
      <c r="L111" s="30" t="s">
        <v>104</v>
      </c>
      <c r="M111" s="17"/>
      <c r="N111" s="36"/>
      <c r="O111" s="32"/>
      <c r="P111" s="32">
        <v>60</v>
      </c>
      <c r="Q111" s="32">
        <v>0</v>
      </c>
      <c r="R111" s="32">
        <v>0</v>
      </c>
      <c r="S111" s="32">
        <v>0</v>
      </c>
      <c r="T111" s="32">
        <v>10</v>
      </c>
      <c r="U111" s="32">
        <v>24</v>
      </c>
      <c r="V111" s="37" t="s">
        <v>838</v>
      </c>
      <c r="W111" s="32">
        <v>34</v>
      </c>
      <c r="X111" s="32">
        <v>44</v>
      </c>
      <c r="Y111" s="32">
        <v>60</v>
      </c>
      <c r="Z111" s="32">
        <v>60</v>
      </c>
      <c r="AA111" s="32">
        <v>60</v>
      </c>
      <c r="AB111" s="37">
        <f t="shared" si="14"/>
        <v>1</v>
      </c>
      <c r="AC111" s="17" t="s">
        <v>45</v>
      </c>
      <c r="AD111" s="17" t="s">
        <v>37</v>
      </c>
      <c r="AE111" s="38" t="s">
        <v>11</v>
      </c>
    </row>
    <row r="112" spans="1:31" ht="97.5" customHeight="1" outlineLevel="1" x14ac:dyDescent="0.25">
      <c r="A112" s="36" t="s">
        <v>752</v>
      </c>
      <c r="B112" s="36" t="s">
        <v>761</v>
      </c>
      <c r="C112" s="53"/>
      <c r="D112" s="53" t="s">
        <v>857</v>
      </c>
      <c r="E112" s="53"/>
      <c r="F112" s="38" t="s">
        <v>112</v>
      </c>
      <c r="G112" s="30" t="s">
        <v>96</v>
      </c>
      <c r="H112" s="30"/>
      <c r="I112" s="31" t="s">
        <v>1039</v>
      </c>
      <c r="J112" s="31" t="s">
        <v>881</v>
      </c>
      <c r="K112" s="31" t="s">
        <v>881</v>
      </c>
      <c r="L112" s="30" t="s">
        <v>18</v>
      </c>
      <c r="M112" s="17"/>
      <c r="N112" s="36"/>
      <c r="O112" s="32"/>
      <c r="P112" s="32">
        <v>100</v>
      </c>
      <c r="Q112" s="32">
        <v>0</v>
      </c>
      <c r="R112" s="32">
        <v>0</v>
      </c>
      <c r="S112" s="32">
        <f>SUM(S113+S114)</f>
        <v>0</v>
      </c>
      <c r="T112" s="32">
        <f t="shared" ref="T112" si="15">SUM(T113+T114)</f>
        <v>10</v>
      </c>
      <c r="U112" s="32">
        <f t="shared" ref="U112" si="16">SUM(U113+U114)</f>
        <v>34</v>
      </c>
      <c r="V112" s="37" t="s">
        <v>838</v>
      </c>
      <c r="W112" s="32">
        <f t="shared" ref="W112" si="17">SUM(W113+W114)</f>
        <v>54</v>
      </c>
      <c r="X112" s="32">
        <f t="shared" ref="X112" si="18">SUM(X113+X114)</f>
        <v>74</v>
      </c>
      <c r="Y112" s="32">
        <f t="shared" ref="Y112" si="19">SUM(Y113+Y114)</f>
        <v>115</v>
      </c>
      <c r="Z112" s="32">
        <f t="shared" ref="Z112" si="20">SUM(Z113+Z114)</f>
        <v>115</v>
      </c>
      <c r="AA112" s="32">
        <f>SUM(AA113+AA114)</f>
        <v>115</v>
      </c>
      <c r="AB112" s="37">
        <f t="shared" si="14"/>
        <v>1.1499999999999999</v>
      </c>
      <c r="AC112" s="17" t="s">
        <v>45</v>
      </c>
      <c r="AD112" s="17" t="s">
        <v>37</v>
      </c>
      <c r="AE112" s="38" t="s">
        <v>11</v>
      </c>
    </row>
    <row r="113" spans="1:31" ht="97.5" customHeight="1" outlineLevel="1" x14ac:dyDescent="0.25">
      <c r="A113" s="36" t="s">
        <v>752</v>
      </c>
      <c r="B113" s="36" t="s">
        <v>761</v>
      </c>
      <c r="C113" s="53" t="s">
        <v>940</v>
      </c>
      <c r="D113" s="53" t="s">
        <v>857</v>
      </c>
      <c r="E113" s="53"/>
      <c r="F113" s="38" t="s">
        <v>112</v>
      </c>
      <c r="G113" s="30" t="s">
        <v>96</v>
      </c>
      <c r="H113" s="30"/>
      <c r="I113" s="31" t="s">
        <v>1036</v>
      </c>
      <c r="J113" s="31" t="s">
        <v>881</v>
      </c>
      <c r="K113" s="31" t="s">
        <v>881</v>
      </c>
      <c r="L113" s="30" t="s">
        <v>18</v>
      </c>
      <c r="M113" s="17"/>
      <c r="N113" s="36"/>
      <c r="O113" s="32"/>
      <c r="P113" s="32">
        <v>40</v>
      </c>
      <c r="Q113" s="32">
        <v>0</v>
      </c>
      <c r="R113" s="32">
        <v>0</v>
      </c>
      <c r="S113" s="32">
        <v>0</v>
      </c>
      <c r="T113" s="32">
        <v>0</v>
      </c>
      <c r="U113" s="32">
        <v>10</v>
      </c>
      <c r="V113" s="37" t="s">
        <v>838</v>
      </c>
      <c r="W113" s="32">
        <v>20</v>
      </c>
      <c r="X113" s="32">
        <v>30</v>
      </c>
      <c r="Y113" s="32">
        <v>55</v>
      </c>
      <c r="Z113" s="32">
        <v>55</v>
      </c>
      <c r="AA113" s="32">
        <v>55</v>
      </c>
      <c r="AB113" s="37">
        <f t="shared" si="14"/>
        <v>1.375</v>
      </c>
      <c r="AC113" s="17" t="s">
        <v>45</v>
      </c>
      <c r="AD113" s="17" t="s">
        <v>37</v>
      </c>
      <c r="AE113" s="38" t="s">
        <v>11</v>
      </c>
    </row>
    <row r="114" spans="1:31" ht="97.5" customHeight="1" outlineLevel="1" x14ac:dyDescent="0.25">
      <c r="A114" s="36" t="s">
        <v>752</v>
      </c>
      <c r="B114" s="36" t="s">
        <v>761</v>
      </c>
      <c r="C114" s="53" t="s">
        <v>941</v>
      </c>
      <c r="D114" s="53" t="s">
        <v>857</v>
      </c>
      <c r="E114" s="53"/>
      <c r="F114" s="38" t="s">
        <v>112</v>
      </c>
      <c r="G114" s="30" t="s">
        <v>96</v>
      </c>
      <c r="H114" s="30"/>
      <c r="I114" s="31" t="s">
        <v>1036</v>
      </c>
      <c r="J114" s="31" t="s">
        <v>881</v>
      </c>
      <c r="K114" s="31" t="s">
        <v>881</v>
      </c>
      <c r="L114" s="30" t="s">
        <v>18</v>
      </c>
      <c r="M114" s="17"/>
      <c r="N114" s="36"/>
      <c r="O114" s="32"/>
      <c r="P114" s="32">
        <v>60</v>
      </c>
      <c r="Q114" s="32">
        <v>0</v>
      </c>
      <c r="R114" s="32">
        <v>0</v>
      </c>
      <c r="S114" s="32">
        <v>0</v>
      </c>
      <c r="T114" s="32">
        <v>10</v>
      </c>
      <c r="U114" s="32">
        <v>24</v>
      </c>
      <c r="V114" s="37" t="s">
        <v>838</v>
      </c>
      <c r="W114" s="32">
        <v>34</v>
      </c>
      <c r="X114" s="32">
        <v>44</v>
      </c>
      <c r="Y114" s="32">
        <v>60</v>
      </c>
      <c r="Z114" s="32">
        <v>60</v>
      </c>
      <c r="AA114" s="32">
        <v>60</v>
      </c>
      <c r="AB114" s="37">
        <f t="shared" si="14"/>
        <v>1</v>
      </c>
      <c r="AC114" s="17" t="s">
        <v>45</v>
      </c>
      <c r="AD114" s="17" t="s">
        <v>37</v>
      </c>
      <c r="AE114" s="38" t="s">
        <v>11</v>
      </c>
    </row>
    <row r="115" spans="1:31" ht="97.5" customHeight="1" outlineLevel="1" x14ac:dyDescent="0.25">
      <c r="A115" s="36" t="s">
        <v>752</v>
      </c>
      <c r="B115" s="36" t="s">
        <v>761</v>
      </c>
      <c r="C115" s="53" t="s">
        <v>941</v>
      </c>
      <c r="D115" s="53" t="s">
        <v>857</v>
      </c>
      <c r="E115" s="53"/>
      <c r="F115" s="38" t="s">
        <v>113</v>
      </c>
      <c r="G115" s="30" t="s">
        <v>99</v>
      </c>
      <c r="H115" s="30"/>
      <c r="I115" s="31" t="s">
        <v>1036</v>
      </c>
      <c r="J115" s="31" t="s">
        <v>881</v>
      </c>
      <c r="K115" s="31" t="s">
        <v>881</v>
      </c>
      <c r="L115" s="30" t="s">
        <v>18</v>
      </c>
      <c r="M115" s="17"/>
      <c r="N115" s="36"/>
      <c r="O115" s="32"/>
      <c r="P115" s="32">
        <v>60</v>
      </c>
      <c r="Q115" s="32">
        <v>0</v>
      </c>
      <c r="R115" s="32">
        <v>0</v>
      </c>
      <c r="S115" s="32">
        <v>0</v>
      </c>
      <c r="T115" s="32">
        <v>10</v>
      </c>
      <c r="U115" s="32">
        <v>39</v>
      </c>
      <c r="V115" s="37" t="s">
        <v>838</v>
      </c>
      <c r="W115" s="32">
        <v>39</v>
      </c>
      <c r="X115" s="32">
        <v>72</v>
      </c>
      <c r="Y115" s="32">
        <v>72</v>
      </c>
      <c r="Z115" s="32">
        <v>72</v>
      </c>
      <c r="AA115" s="32">
        <v>72</v>
      </c>
      <c r="AB115" s="37">
        <f t="shared" si="14"/>
        <v>1.2</v>
      </c>
      <c r="AC115" s="17" t="s">
        <v>98</v>
      </c>
      <c r="AD115" s="17" t="s">
        <v>37</v>
      </c>
      <c r="AE115" s="38" t="s">
        <v>11</v>
      </c>
    </row>
    <row r="116" spans="1:31" ht="97.5" customHeight="1" outlineLevel="1" x14ac:dyDescent="0.25">
      <c r="A116" s="36" t="s">
        <v>752</v>
      </c>
      <c r="B116" s="36" t="s">
        <v>761</v>
      </c>
      <c r="C116" s="53"/>
      <c r="D116" s="53" t="s">
        <v>857</v>
      </c>
      <c r="E116" s="53"/>
      <c r="F116" s="38" t="s">
        <v>114</v>
      </c>
      <c r="G116" s="30" t="s">
        <v>101</v>
      </c>
      <c r="H116" s="30"/>
      <c r="I116" s="31" t="s">
        <v>1039</v>
      </c>
      <c r="J116" s="31" t="s">
        <v>881</v>
      </c>
      <c r="K116" s="31" t="s">
        <v>840</v>
      </c>
      <c r="L116" s="30" t="s">
        <v>27</v>
      </c>
      <c r="M116" s="17"/>
      <c r="N116" s="36"/>
      <c r="O116" s="32"/>
      <c r="P116" s="32">
        <v>23375000</v>
      </c>
      <c r="Q116" s="32">
        <v>0</v>
      </c>
      <c r="R116" s="32">
        <v>0</v>
      </c>
      <c r="S116" s="32">
        <f t="shared" ref="S116:W116" si="21">SUM(S117+S118)</f>
        <v>0</v>
      </c>
      <c r="T116" s="32">
        <f t="shared" si="21"/>
        <v>229167</v>
      </c>
      <c r="U116" s="32">
        <f t="shared" si="21"/>
        <v>4500000</v>
      </c>
      <c r="V116" s="37" t="s">
        <v>838</v>
      </c>
      <c r="W116" s="32">
        <f t="shared" si="21"/>
        <v>8779166</v>
      </c>
      <c r="X116" s="32">
        <f t="shared" ref="X116" si="22">SUM(X117+X118)</f>
        <v>13008332</v>
      </c>
      <c r="Y116" s="32">
        <f t="shared" ref="Y116" si="23">SUM(Y117+Y118)</f>
        <v>23375000</v>
      </c>
      <c r="Z116" s="32">
        <f t="shared" ref="Z116" si="24">SUM(Z117+Z118)</f>
        <v>23375000</v>
      </c>
      <c r="AA116" s="32">
        <f>SUM(AA117+AA118)</f>
        <v>23375000</v>
      </c>
      <c r="AB116" s="37">
        <f t="shared" si="14"/>
        <v>1</v>
      </c>
      <c r="AC116" s="17" t="s">
        <v>45</v>
      </c>
      <c r="AD116" s="17" t="s">
        <v>6</v>
      </c>
      <c r="AE116" s="38" t="s">
        <v>11</v>
      </c>
    </row>
    <row r="117" spans="1:31" ht="97.5" customHeight="1" outlineLevel="1" x14ac:dyDescent="0.25">
      <c r="A117" s="36" t="s">
        <v>752</v>
      </c>
      <c r="B117" s="36" t="s">
        <v>761</v>
      </c>
      <c r="C117" s="53" t="s">
        <v>940</v>
      </c>
      <c r="D117" s="53" t="s">
        <v>857</v>
      </c>
      <c r="E117" s="53"/>
      <c r="F117" s="38" t="s">
        <v>114</v>
      </c>
      <c r="G117" s="30" t="s">
        <v>101</v>
      </c>
      <c r="H117" s="30"/>
      <c r="I117" s="31" t="s">
        <v>1036</v>
      </c>
      <c r="J117" s="31" t="s">
        <v>881</v>
      </c>
      <c r="K117" s="31" t="s">
        <v>840</v>
      </c>
      <c r="L117" s="30" t="s">
        <v>27</v>
      </c>
      <c r="M117" s="17"/>
      <c r="N117" s="36"/>
      <c r="O117" s="32"/>
      <c r="P117" s="32">
        <v>22000000</v>
      </c>
      <c r="Q117" s="32">
        <v>0</v>
      </c>
      <c r="R117" s="32">
        <v>0</v>
      </c>
      <c r="S117" s="32">
        <v>0</v>
      </c>
      <c r="T117" s="32">
        <v>0</v>
      </c>
      <c r="U117" s="32">
        <v>4000000</v>
      </c>
      <c r="V117" s="37" t="s">
        <v>838</v>
      </c>
      <c r="W117" s="32">
        <v>7999999</v>
      </c>
      <c r="X117" s="32">
        <v>11999999</v>
      </c>
      <c r="Y117" s="32">
        <v>22000000</v>
      </c>
      <c r="Z117" s="32">
        <v>22000000</v>
      </c>
      <c r="AA117" s="32">
        <v>22000000</v>
      </c>
      <c r="AB117" s="37">
        <f t="shared" si="14"/>
        <v>1</v>
      </c>
      <c r="AC117" s="17" t="s">
        <v>45</v>
      </c>
      <c r="AD117" s="17" t="s">
        <v>6</v>
      </c>
      <c r="AE117" s="38" t="s">
        <v>11</v>
      </c>
    </row>
    <row r="118" spans="1:31" ht="97.5" customHeight="1" outlineLevel="1" x14ac:dyDescent="0.25">
      <c r="A118" s="36" t="s">
        <v>752</v>
      </c>
      <c r="B118" s="36" t="s">
        <v>761</v>
      </c>
      <c r="C118" s="53" t="s">
        <v>941</v>
      </c>
      <c r="D118" s="53" t="s">
        <v>857</v>
      </c>
      <c r="E118" s="53"/>
      <c r="F118" s="38" t="s">
        <v>114</v>
      </c>
      <c r="G118" s="30" t="s">
        <v>101</v>
      </c>
      <c r="H118" s="30"/>
      <c r="I118" s="31" t="s">
        <v>1036</v>
      </c>
      <c r="J118" s="31" t="s">
        <v>881</v>
      </c>
      <c r="K118" s="31" t="s">
        <v>840</v>
      </c>
      <c r="L118" s="30" t="s">
        <v>27</v>
      </c>
      <c r="M118" s="17"/>
      <c r="N118" s="36"/>
      <c r="O118" s="32"/>
      <c r="P118" s="32">
        <v>1375000</v>
      </c>
      <c r="Q118" s="32">
        <v>0</v>
      </c>
      <c r="R118" s="32">
        <v>0</v>
      </c>
      <c r="S118" s="32">
        <v>0</v>
      </c>
      <c r="T118" s="32">
        <v>229167</v>
      </c>
      <c r="U118" s="32">
        <v>500000</v>
      </c>
      <c r="V118" s="37" t="s">
        <v>838</v>
      </c>
      <c r="W118" s="32">
        <v>779167</v>
      </c>
      <c r="X118" s="32">
        <v>1008333</v>
      </c>
      <c r="Y118" s="32">
        <v>1375000</v>
      </c>
      <c r="Z118" s="32">
        <v>1375000</v>
      </c>
      <c r="AA118" s="32">
        <v>1375000</v>
      </c>
      <c r="AB118" s="37">
        <f t="shared" si="14"/>
        <v>1</v>
      </c>
      <c r="AC118" s="17" t="s">
        <v>45</v>
      </c>
      <c r="AD118" s="17" t="s">
        <v>6</v>
      </c>
      <c r="AE118" s="38" t="s">
        <v>11</v>
      </c>
    </row>
    <row r="119" spans="1:31" ht="97.5" customHeight="1" outlineLevel="1" x14ac:dyDescent="0.25">
      <c r="A119" s="36" t="s">
        <v>751</v>
      </c>
      <c r="B119" s="36" t="s">
        <v>762</v>
      </c>
      <c r="C119" s="53"/>
      <c r="D119" s="53" t="s">
        <v>857</v>
      </c>
      <c r="E119" s="53"/>
      <c r="F119" s="38" t="s">
        <v>115</v>
      </c>
      <c r="G119" s="30" t="s">
        <v>116</v>
      </c>
      <c r="H119" s="30" t="s">
        <v>890</v>
      </c>
      <c r="I119" s="31" t="s">
        <v>1040</v>
      </c>
      <c r="J119" s="31" t="s">
        <v>840</v>
      </c>
      <c r="K119" s="31" t="s">
        <v>840</v>
      </c>
      <c r="L119" s="30" t="s">
        <v>117</v>
      </c>
      <c r="M119" s="17"/>
      <c r="N119" s="36" t="s">
        <v>118</v>
      </c>
      <c r="O119" s="32"/>
      <c r="P119" s="32">
        <v>6068440</v>
      </c>
      <c r="Q119" s="32">
        <v>4374558.01</v>
      </c>
      <c r="R119" s="32">
        <v>4374558.01</v>
      </c>
      <c r="S119" s="32">
        <v>4922219.92</v>
      </c>
      <c r="T119" s="32">
        <v>5085965.6500000004</v>
      </c>
      <c r="U119" s="32">
        <v>5249711.38</v>
      </c>
      <c r="V119" s="37" t="s">
        <v>838</v>
      </c>
      <c r="W119" s="32">
        <v>5413457.1100000003</v>
      </c>
      <c r="X119" s="32">
        <v>5577202.8399999999</v>
      </c>
      <c r="Y119" s="32">
        <v>5740948.5700000003</v>
      </c>
      <c r="Z119" s="32">
        <v>5904694.2999999998</v>
      </c>
      <c r="AA119" s="32">
        <v>6068440</v>
      </c>
      <c r="AB119" s="37">
        <f t="shared" si="14"/>
        <v>1</v>
      </c>
      <c r="AC119" s="17" t="s">
        <v>94</v>
      </c>
      <c r="AD119" s="17" t="s">
        <v>37</v>
      </c>
      <c r="AE119" s="38" t="s">
        <v>11</v>
      </c>
    </row>
    <row r="120" spans="1:31" ht="97.5" customHeight="1" outlineLevel="1" x14ac:dyDescent="0.25">
      <c r="A120" s="36" t="s">
        <v>752</v>
      </c>
      <c r="B120" s="36" t="s">
        <v>762</v>
      </c>
      <c r="C120" s="53"/>
      <c r="D120" s="53" t="s">
        <v>857</v>
      </c>
      <c r="E120" s="53"/>
      <c r="F120" s="38" t="s">
        <v>122</v>
      </c>
      <c r="G120" s="30" t="s">
        <v>119</v>
      </c>
      <c r="H120" s="30"/>
      <c r="I120" s="31" t="s">
        <v>1040</v>
      </c>
      <c r="J120" s="31" t="s">
        <v>881</v>
      </c>
      <c r="K120" s="31" t="s">
        <v>867</v>
      </c>
      <c r="L120" s="30" t="s">
        <v>18</v>
      </c>
      <c r="M120" s="17"/>
      <c r="N120" s="36"/>
      <c r="O120" s="32"/>
      <c r="P120" s="32">
        <v>1600</v>
      </c>
      <c r="Q120" s="32">
        <v>0</v>
      </c>
      <c r="R120" s="32">
        <v>0</v>
      </c>
      <c r="S120" s="32">
        <v>62</v>
      </c>
      <c r="T120" s="32">
        <f t="shared" ref="T120:Y120" si="25">SUM(T121:T122)</f>
        <v>350.96824396224639</v>
      </c>
      <c r="U120" s="32">
        <f t="shared" si="25"/>
        <v>549.22725493327084</v>
      </c>
      <c r="V120" s="37" t="s">
        <v>838</v>
      </c>
      <c r="W120" s="32">
        <f t="shared" si="25"/>
        <v>747.48626590429524</v>
      </c>
      <c r="X120" s="32">
        <f t="shared" si="25"/>
        <v>945.74527687531941</v>
      </c>
      <c r="Y120" s="32">
        <f t="shared" si="25"/>
        <v>1144.0042878463437</v>
      </c>
      <c r="Z120" s="32">
        <f>SUM(Z121:Z122)</f>
        <v>1342.2632856635964</v>
      </c>
      <c r="AA120" s="32">
        <f>SUM(AA121:AA122)</f>
        <v>1600</v>
      </c>
      <c r="AB120" s="37">
        <f t="shared" si="14"/>
        <v>1</v>
      </c>
      <c r="AC120" s="17" t="s">
        <v>45</v>
      </c>
      <c r="AD120" s="17" t="s">
        <v>6</v>
      </c>
      <c r="AE120" s="38" t="s">
        <v>11</v>
      </c>
    </row>
    <row r="121" spans="1:31" ht="97.5" customHeight="1" outlineLevel="1" x14ac:dyDescent="0.25">
      <c r="A121" s="36" t="s">
        <v>752</v>
      </c>
      <c r="B121" s="36" t="s">
        <v>762</v>
      </c>
      <c r="C121" s="53" t="s">
        <v>853</v>
      </c>
      <c r="D121" s="53" t="s">
        <v>857</v>
      </c>
      <c r="E121" s="53"/>
      <c r="F121" s="38" t="s">
        <v>122</v>
      </c>
      <c r="G121" s="30" t="s">
        <v>119</v>
      </c>
      <c r="H121" s="30"/>
      <c r="I121" s="31" t="s">
        <v>1041</v>
      </c>
      <c r="J121" s="31" t="s">
        <v>881</v>
      </c>
      <c r="K121" s="31" t="s">
        <v>867</v>
      </c>
      <c r="L121" s="30" t="s">
        <v>18</v>
      </c>
      <c r="M121" s="17"/>
      <c r="N121" s="36"/>
      <c r="O121" s="32"/>
      <c r="P121" s="32">
        <v>120</v>
      </c>
      <c r="Q121" s="32">
        <v>0</v>
      </c>
      <c r="R121" s="32">
        <v>0</v>
      </c>
      <c r="S121" s="32">
        <v>0</v>
      </c>
      <c r="T121" s="32">
        <v>12.000001822736944</v>
      </c>
      <c r="U121" s="32">
        <v>29.142861569504007</v>
      </c>
      <c r="V121" s="37" t="s">
        <v>838</v>
      </c>
      <c r="W121" s="32">
        <v>46.285721316271072</v>
      </c>
      <c r="X121" s="32">
        <v>63.428581063038138</v>
      </c>
      <c r="Y121" s="32">
        <v>80.571440809805182</v>
      </c>
      <c r="Z121" s="32">
        <v>97.714287402800494</v>
      </c>
      <c r="AA121" s="32">
        <v>120</v>
      </c>
      <c r="AB121" s="37">
        <f t="shared" si="14"/>
        <v>1</v>
      </c>
      <c r="AC121" s="17" t="s">
        <v>45</v>
      </c>
      <c r="AD121" s="17" t="s">
        <v>6</v>
      </c>
      <c r="AE121" s="38" t="s">
        <v>11</v>
      </c>
    </row>
    <row r="122" spans="1:31" ht="97.5" customHeight="1" outlineLevel="1" x14ac:dyDescent="0.25">
      <c r="A122" s="36" t="s">
        <v>752</v>
      </c>
      <c r="B122" s="36" t="s">
        <v>762</v>
      </c>
      <c r="C122" s="53" t="s">
        <v>854</v>
      </c>
      <c r="D122" s="53" t="s">
        <v>857</v>
      </c>
      <c r="E122" s="53"/>
      <c r="F122" s="38" t="s">
        <v>122</v>
      </c>
      <c r="G122" s="30" t="s">
        <v>119</v>
      </c>
      <c r="H122" s="30"/>
      <c r="I122" s="31">
        <v>434</v>
      </c>
      <c r="J122" s="31" t="s">
        <v>881</v>
      </c>
      <c r="K122" s="31" t="s">
        <v>867</v>
      </c>
      <c r="L122" s="30" t="s">
        <v>18</v>
      </c>
      <c r="M122" s="17"/>
      <c r="N122" s="36"/>
      <c r="O122" s="32"/>
      <c r="P122" s="32">
        <v>1480</v>
      </c>
      <c r="Q122" s="32">
        <v>0</v>
      </c>
      <c r="R122" s="32">
        <v>0</v>
      </c>
      <c r="S122" s="32">
        <v>62</v>
      </c>
      <c r="T122" s="32">
        <v>338.96824213950947</v>
      </c>
      <c r="U122" s="32">
        <v>520.08439336376682</v>
      </c>
      <c r="V122" s="37" t="s">
        <v>838</v>
      </c>
      <c r="W122" s="32">
        <v>701.20054458802417</v>
      </c>
      <c r="X122" s="32">
        <v>882.3166958122813</v>
      </c>
      <c r="Y122" s="32">
        <v>1063.4328470365385</v>
      </c>
      <c r="Z122" s="32">
        <v>1244.548998260796</v>
      </c>
      <c r="AA122" s="32">
        <v>1480</v>
      </c>
      <c r="AB122" s="37">
        <f t="shared" si="14"/>
        <v>1</v>
      </c>
      <c r="AC122" s="17" t="s">
        <v>45</v>
      </c>
      <c r="AD122" s="17" t="s">
        <v>6</v>
      </c>
      <c r="AE122" s="38" t="s">
        <v>11</v>
      </c>
    </row>
    <row r="123" spans="1:31" ht="97.5" customHeight="1" outlineLevel="1" x14ac:dyDescent="0.25">
      <c r="A123" s="36" t="s">
        <v>752</v>
      </c>
      <c r="B123" s="36" t="s">
        <v>762</v>
      </c>
      <c r="C123" s="53"/>
      <c r="D123" s="53" t="s">
        <v>857</v>
      </c>
      <c r="E123" s="53"/>
      <c r="F123" s="38" t="s">
        <v>123</v>
      </c>
      <c r="G123" s="30" t="s">
        <v>120</v>
      </c>
      <c r="H123" s="30"/>
      <c r="I123" s="31" t="s">
        <v>1040</v>
      </c>
      <c r="J123" s="31" t="s">
        <v>881</v>
      </c>
      <c r="K123" s="31" t="s">
        <v>867</v>
      </c>
      <c r="L123" s="30" t="s">
        <v>18</v>
      </c>
      <c r="M123" s="17"/>
      <c r="N123" s="36"/>
      <c r="O123" s="32"/>
      <c r="P123" s="32">
        <v>1250</v>
      </c>
      <c r="Q123" s="32">
        <v>0</v>
      </c>
      <c r="R123" s="32">
        <v>0</v>
      </c>
      <c r="S123" s="32">
        <v>62</v>
      </c>
      <c r="T123" s="32">
        <f t="shared" ref="T123:AA123" si="26">SUM(T124:T125)</f>
        <v>270.80683624834364</v>
      </c>
      <c r="U123" s="32">
        <f t="shared" si="26"/>
        <v>426.23432545136365</v>
      </c>
      <c r="V123" s="37" t="s">
        <v>838</v>
      </c>
      <c r="W123" s="32">
        <f t="shared" si="26"/>
        <v>581.66181465438365</v>
      </c>
      <c r="X123" s="32">
        <f t="shared" si="26"/>
        <v>737.08930385740359</v>
      </c>
      <c r="Y123" s="32">
        <f t="shared" si="26"/>
        <v>892.51679306042354</v>
      </c>
      <c r="Z123" s="32">
        <f t="shared" si="26"/>
        <v>1047.9442691096717</v>
      </c>
      <c r="AA123" s="32">
        <f t="shared" si="26"/>
        <v>1250</v>
      </c>
      <c r="AB123" s="37">
        <f t="shared" si="14"/>
        <v>1</v>
      </c>
      <c r="AC123" s="17" t="s">
        <v>45</v>
      </c>
      <c r="AD123" s="17" t="s">
        <v>6</v>
      </c>
      <c r="AE123" s="38" t="s">
        <v>11</v>
      </c>
    </row>
    <row r="124" spans="1:31" ht="97.5" customHeight="1" outlineLevel="1" x14ac:dyDescent="0.25">
      <c r="A124" s="36" t="s">
        <v>752</v>
      </c>
      <c r="B124" s="36" t="s">
        <v>762</v>
      </c>
      <c r="C124" s="53" t="s">
        <v>853</v>
      </c>
      <c r="D124" s="53" t="s">
        <v>857</v>
      </c>
      <c r="E124" s="53"/>
      <c r="F124" s="38" t="s">
        <v>123</v>
      </c>
      <c r="G124" s="30" t="s">
        <v>120</v>
      </c>
      <c r="H124" s="30"/>
      <c r="I124" s="31" t="s">
        <v>1041</v>
      </c>
      <c r="J124" s="31" t="s">
        <v>881</v>
      </c>
      <c r="K124" s="31" t="s">
        <v>840</v>
      </c>
      <c r="L124" s="30" t="s">
        <v>18</v>
      </c>
      <c r="M124" s="17"/>
      <c r="N124" s="36"/>
      <c r="O124" s="32"/>
      <c r="P124" s="32">
        <v>120</v>
      </c>
      <c r="Q124" s="32">
        <v>0</v>
      </c>
      <c r="R124" s="32">
        <v>0</v>
      </c>
      <c r="S124" s="32">
        <v>0</v>
      </c>
      <c r="T124" s="32">
        <v>12.000001822736944</v>
      </c>
      <c r="U124" s="32">
        <v>29.142861569504007</v>
      </c>
      <c r="V124" s="37" t="s">
        <v>838</v>
      </c>
      <c r="W124" s="32">
        <v>46.285721316271072</v>
      </c>
      <c r="X124" s="32">
        <v>63.428581063038138</v>
      </c>
      <c r="Y124" s="32">
        <v>80.571440809805182</v>
      </c>
      <c r="Z124" s="32">
        <v>97.714287402800494</v>
      </c>
      <c r="AA124" s="32">
        <v>120</v>
      </c>
      <c r="AB124" s="37">
        <f t="shared" si="14"/>
        <v>1</v>
      </c>
      <c r="AC124" s="17" t="s">
        <v>45</v>
      </c>
      <c r="AD124" s="17" t="s">
        <v>6</v>
      </c>
      <c r="AE124" s="38" t="s">
        <v>11</v>
      </c>
    </row>
    <row r="125" spans="1:31" ht="97.5" customHeight="1" outlineLevel="1" x14ac:dyDescent="0.25">
      <c r="A125" s="36" t="s">
        <v>752</v>
      </c>
      <c r="B125" s="36" t="s">
        <v>762</v>
      </c>
      <c r="C125" s="53" t="s">
        <v>854</v>
      </c>
      <c r="D125" s="53" t="s">
        <v>857</v>
      </c>
      <c r="E125" s="53"/>
      <c r="F125" s="38" t="s">
        <v>123</v>
      </c>
      <c r="G125" s="30" t="s">
        <v>120</v>
      </c>
      <c r="H125" s="30"/>
      <c r="I125" s="31">
        <v>434</v>
      </c>
      <c r="J125" s="31" t="s">
        <v>881</v>
      </c>
      <c r="K125" s="31" t="s">
        <v>840</v>
      </c>
      <c r="L125" s="30" t="s">
        <v>18</v>
      </c>
      <c r="M125" s="17"/>
      <c r="N125" s="36"/>
      <c r="O125" s="32"/>
      <c r="P125" s="32">
        <v>1130</v>
      </c>
      <c r="Q125" s="32">
        <v>0</v>
      </c>
      <c r="R125" s="32">
        <v>0</v>
      </c>
      <c r="S125" s="32">
        <v>62</v>
      </c>
      <c r="T125" s="32">
        <v>258.80683442560672</v>
      </c>
      <c r="U125" s="32">
        <v>397.09146388185962</v>
      </c>
      <c r="V125" s="37" t="s">
        <v>838</v>
      </c>
      <c r="W125" s="32">
        <v>535.37609333811258</v>
      </c>
      <c r="X125" s="32">
        <v>673.66072279436548</v>
      </c>
      <c r="Y125" s="32">
        <v>811.94535225061838</v>
      </c>
      <c r="Z125" s="32">
        <v>950.22998170687129</v>
      </c>
      <c r="AA125" s="32">
        <v>1130</v>
      </c>
      <c r="AB125" s="37">
        <f t="shared" si="14"/>
        <v>1</v>
      </c>
      <c r="AC125" s="17" t="s">
        <v>45</v>
      </c>
      <c r="AD125" s="17" t="s">
        <v>6</v>
      </c>
      <c r="AE125" s="38" t="s">
        <v>11</v>
      </c>
    </row>
    <row r="126" spans="1:31" ht="97.5" customHeight="1" outlineLevel="1" x14ac:dyDescent="0.25">
      <c r="A126" s="36" t="s">
        <v>752</v>
      </c>
      <c r="B126" s="36" t="s">
        <v>762</v>
      </c>
      <c r="C126" s="53" t="s">
        <v>854</v>
      </c>
      <c r="D126" s="53" t="s">
        <v>857</v>
      </c>
      <c r="E126" s="53"/>
      <c r="F126" s="38" t="s">
        <v>124</v>
      </c>
      <c r="G126" s="30" t="s">
        <v>121</v>
      </c>
      <c r="H126" s="30"/>
      <c r="I126" s="31">
        <v>434</v>
      </c>
      <c r="J126" s="31" t="s">
        <v>881</v>
      </c>
      <c r="K126" s="31" t="s">
        <v>840</v>
      </c>
      <c r="L126" s="30" t="s">
        <v>18</v>
      </c>
      <c r="M126" s="17"/>
      <c r="N126" s="36"/>
      <c r="O126" s="32"/>
      <c r="P126" s="32">
        <v>1000</v>
      </c>
      <c r="Q126" s="32">
        <v>0</v>
      </c>
      <c r="R126" s="32">
        <v>0</v>
      </c>
      <c r="S126" s="32">
        <v>22</v>
      </c>
      <c r="T126" s="32">
        <v>229.03259604020914</v>
      </c>
      <c r="U126" s="32">
        <v>351.40837389443709</v>
      </c>
      <c r="V126" s="37" t="s">
        <v>838</v>
      </c>
      <c r="W126" s="32">
        <v>473.78415174866495</v>
      </c>
      <c r="X126" s="32">
        <v>596.15992960289282</v>
      </c>
      <c r="Y126" s="32">
        <v>718.53570745712068</v>
      </c>
      <c r="Z126" s="32">
        <v>840.91148531134866</v>
      </c>
      <c r="AA126" s="32">
        <v>1000</v>
      </c>
      <c r="AB126" s="37">
        <f t="shared" si="14"/>
        <v>1</v>
      </c>
      <c r="AC126" s="17" t="s">
        <v>45</v>
      </c>
      <c r="AD126" s="17" t="s">
        <v>6</v>
      </c>
      <c r="AE126" s="38" t="s">
        <v>11</v>
      </c>
    </row>
    <row r="127" spans="1:31" ht="97.5" customHeight="1" outlineLevel="1" x14ac:dyDescent="0.25">
      <c r="A127" s="36" t="s">
        <v>752</v>
      </c>
      <c r="B127" s="36" t="s">
        <v>762</v>
      </c>
      <c r="C127" s="53" t="s">
        <v>854</v>
      </c>
      <c r="D127" s="53" t="s">
        <v>857</v>
      </c>
      <c r="E127" s="53"/>
      <c r="F127" s="38" t="s">
        <v>125</v>
      </c>
      <c r="G127" s="30" t="s">
        <v>100</v>
      </c>
      <c r="H127" s="30"/>
      <c r="I127" s="31" t="s">
        <v>1041</v>
      </c>
      <c r="J127" s="31" t="s">
        <v>881</v>
      </c>
      <c r="K127" s="31" t="s">
        <v>867</v>
      </c>
      <c r="L127" s="30" t="s">
        <v>27</v>
      </c>
      <c r="M127" s="17"/>
      <c r="N127" s="36"/>
      <c r="O127" s="32"/>
      <c r="P127" s="32">
        <v>19000000</v>
      </c>
      <c r="Q127" s="32"/>
      <c r="R127" s="32">
        <v>0</v>
      </c>
      <c r="S127" s="32">
        <v>66227.320000000007</v>
      </c>
      <c r="T127" s="32">
        <v>4351619.3247639732</v>
      </c>
      <c r="U127" s="32">
        <v>6676759.1039943043</v>
      </c>
      <c r="V127" s="37" t="s">
        <v>838</v>
      </c>
      <c r="W127" s="32">
        <v>9001898.8832246345</v>
      </c>
      <c r="X127" s="32">
        <v>11327038.662454963</v>
      </c>
      <c r="Y127" s="32">
        <v>13652178.441685293</v>
      </c>
      <c r="Z127" s="32">
        <v>15977318.220915623</v>
      </c>
      <c r="AA127" s="32">
        <v>19000000</v>
      </c>
      <c r="AB127" s="37">
        <v>1</v>
      </c>
      <c r="AC127" s="17" t="s">
        <v>45</v>
      </c>
      <c r="AD127" s="17" t="s">
        <v>6</v>
      </c>
      <c r="AE127" s="38" t="s">
        <v>11</v>
      </c>
    </row>
    <row r="128" spans="1:31" ht="97.5" customHeight="1" outlineLevel="1" x14ac:dyDescent="0.25">
      <c r="A128" s="36" t="s">
        <v>832</v>
      </c>
      <c r="B128" s="36" t="s">
        <v>762</v>
      </c>
      <c r="C128" s="53" t="s">
        <v>854</v>
      </c>
      <c r="D128" s="53" t="s">
        <v>857</v>
      </c>
      <c r="E128" s="53"/>
      <c r="F128" s="38"/>
      <c r="G128" s="30" t="s">
        <v>958</v>
      </c>
      <c r="H128" s="30"/>
      <c r="I128" s="31" t="s">
        <v>1041</v>
      </c>
      <c r="J128" s="31" t="s">
        <v>881</v>
      </c>
      <c r="K128" s="31" t="s">
        <v>840</v>
      </c>
      <c r="L128" s="30" t="s">
        <v>27</v>
      </c>
      <c r="M128" s="17"/>
      <c r="N128" s="36"/>
      <c r="O128" s="32"/>
      <c r="P128" s="32" t="s">
        <v>978</v>
      </c>
      <c r="Q128" s="32"/>
      <c r="R128" s="32"/>
      <c r="S128" s="32" t="s">
        <v>838</v>
      </c>
      <c r="T128" s="32" t="s">
        <v>838</v>
      </c>
      <c r="U128" s="32" t="s">
        <v>838</v>
      </c>
      <c r="V128" s="37" t="s">
        <v>838</v>
      </c>
      <c r="W128" s="32" t="s">
        <v>838</v>
      </c>
      <c r="X128" s="32" t="s">
        <v>838</v>
      </c>
      <c r="Y128" s="32" t="s">
        <v>838</v>
      </c>
      <c r="Z128" s="32" t="s">
        <v>838</v>
      </c>
      <c r="AA128" s="32" t="s">
        <v>838</v>
      </c>
      <c r="AB128" s="37" t="s">
        <v>838</v>
      </c>
      <c r="AC128" s="17" t="s">
        <v>754</v>
      </c>
      <c r="AD128" s="17" t="s">
        <v>763</v>
      </c>
      <c r="AE128" s="38" t="s">
        <v>11</v>
      </c>
    </row>
    <row r="129" spans="1:31" ht="126" customHeight="1" outlineLevel="1" x14ac:dyDescent="0.25">
      <c r="A129" s="36" t="s">
        <v>751</v>
      </c>
      <c r="B129" s="36" t="s">
        <v>764</v>
      </c>
      <c r="C129" s="53"/>
      <c r="D129" s="53" t="s">
        <v>859</v>
      </c>
      <c r="E129" s="53"/>
      <c r="F129" s="38" t="s">
        <v>126</v>
      </c>
      <c r="G129" s="30" t="s">
        <v>974</v>
      </c>
      <c r="H129" s="30" t="s">
        <v>1081</v>
      </c>
      <c r="I129" s="31" t="s">
        <v>1042</v>
      </c>
      <c r="J129" s="31" t="s">
        <v>840</v>
      </c>
      <c r="K129" s="31" t="s">
        <v>840</v>
      </c>
      <c r="L129" s="30" t="s">
        <v>27</v>
      </c>
      <c r="M129" s="17"/>
      <c r="N129" s="32" t="s">
        <v>131</v>
      </c>
      <c r="O129" s="32"/>
      <c r="P129" s="32" t="s">
        <v>1328</v>
      </c>
      <c r="Q129" s="32">
        <v>1745537000</v>
      </c>
      <c r="R129" s="32">
        <v>1745537000</v>
      </c>
      <c r="S129" s="32">
        <v>1856458420.62252</v>
      </c>
      <c r="T129" s="32">
        <v>2014426546.4081252</v>
      </c>
      <c r="U129" s="32">
        <v>2032556385.3257983</v>
      </c>
      <c r="V129" s="37" t="s">
        <v>838</v>
      </c>
      <c r="W129" s="32">
        <v>2050849392.7937303</v>
      </c>
      <c r="X129" s="32">
        <v>2069307037.3288741</v>
      </c>
      <c r="Y129" s="32">
        <v>2087930800.6648338</v>
      </c>
      <c r="Z129" s="32">
        <v>2106722177.8708174</v>
      </c>
      <c r="AA129" s="32">
        <v>2125682677.4716549</v>
      </c>
      <c r="AB129" s="37">
        <v>1</v>
      </c>
      <c r="AC129" s="17" t="s">
        <v>94</v>
      </c>
      <c r="AD129" s="17" t="s">
        <v>6</v>
      </c>
      <c r="AE129" s="38" t="s">
        <v>11</v>
      </c>
    </row>
    <row r="130" spans="1:31" ht="120" customHeight="1" outlineLevel="1" x14ac:dyDescent="0.25">
      <c r="A130" s="36" t="s">
        <v>751</v>
      </c>
      <c r="B130" s="36" t="s">
        <v>764</v>
      </c>
      <c r="C130" s="53"/>
      <c r="D130" s="53" t="s">
        <v>859</v>
      </c>
      <c r="E130" s="53"/>
      <c r="F130" s="38" t="s">
        <v>132</v>
      </c>
      <c r="G130" s="30" t="s">
        <v>127</v>
      </c>
      <c r="H130" s="30"/>
      <c r="I130" s="31" t="s">
        <v>1042</v>
      </c>
      <c r="J130" s="31" t="s">
        <v>840</v>
      </c>
      <c r="K130" s="31" t="s">
        <v>840</v>
      </c>
      <c r="L130" s="30" t="s">
        <v>128</v>
      </c>
      <c r="M130" s="17"/>
      <c r="N130" s="36" t="s">
        <v>129</v>
      </c>
      <c r="O130" s="32"/>
      <c r="P130" s="32" t="s">
        <v>130</v>
      </c>
      <c r="Q130" s="32">
        <v>502571</v>
      </c>
      <c r="R130" s="32">
        <v>502571</v>
      </c>
      <c r="S130" s="32">
        <v>502571</v>
      </c>
      <c r="T130" s="32">
        <v>502775.14285714284</v>
      </c>
      <c r="U130" s="32">
        <v>502979.28571428568</v>
      </c>
      <c r="V130" s="37" t="s">
        <v>838</v>
      </c>
      <c r="W130" s="32">
        <v>503183.42857142852</v>
      </c>
      <c r="X130" s="32">
        <v>503387.57142857136</v>
      </c>
      <c r="Y130" s="32">
        <v>503591.7142857142</v>
      </c>
      <c r="Z130" s="32">
        <v>503795.85714285704</v>
      </c>
      <c r="AA130" s="32">
        <v>504000</v>
      </c>
      <c r="AB130" s="37">
        <f>AA130/446300</f>
        <v>1.1292852341474344</v>
      </c>
      <c r="AC130" s="17" t="s">
        <v>94</v>
      </c>
      <c r="AD130" s="17" t="s">
        <v>6</v>
      </c>
      <c r="AE130" s="38" t="s">
        <v>11</v>
      </c>
    </row>
    <row r="131" spans="1:31" ht="97.5" customHeight="1" outlineLevel="1" x14ac:dyDescent="0.25">
      <c r="A131" s="36" t="s">
        <v>752</v>
      </c>
      <c r="B131" s="36" t="s">
        <v>764</v>
      </c>
      <c r="C131" s="53"/>
      <c r="D131" s="53" t="s">
        <v>859</v>
      </c>
      <c r="E131" s="53"/>
      <c r="F131" s="38" t="s">
        <v>133</v>
      </c>
      <c r="G131" s="30" t="s">
        <v>134</v>
      </c>
      <c r="H131" s="30"/>
      <c r="I131" s="31" t="s">
        <v>1042</v>
      </c>
      <c r="J131" s="31" t="s">
        <v>881</v>
      </c>
      <c r="K131" s="31" t="s">
        <v>867</v>
      </c>
      <c r="L131" s="30" t="s">
        <v>18</v>
      </c>
      <c r="M131" s="17"/>
      <c r="N131" s="36"/>
      <c r="O131" s="32"/>
      <c r="P131" s="32">
        <v>185</v>
      </c>
      <c r="Q131" s="32">
        <v>0</v>
      </c>
      <c r="R131" s="32">
        <v>0</v>
      </c>
      <c r="S131" s="32">
        <v>6</v>
      </c>
      <c r="T131" s="32">
        <v>14.8</v>
      </c>
      <c r="U131" s="32">
        <v>37</v>
      </c>
      <c r="V131" s="37" t="s">
        <v>838</v>
      </c>
      <c r="W131" s="32">
        <v>64.75</v>
      </c>
      <c r="X131" s="32">
        <v>92.5</v>
      </c>
      <c r="Y131" s="32">
        <v>120.25</v>
      </c>
      <c r="Z131" s="32">
        <v>148</v>
      </c>
      <c r="AA131" s="32">
        <v>202</v>
      </c>
      <c r="AB131" s="37">
        <f>AA131/P131</f>
        <v>1.0918918918918918</v>
      </c>
      <c r="AC131" s="17" t="s">
        <v>45</v>
      </c>
      <c r="AD131" s="17" t="s">
        <v>37</v>
      </c>
      <c r="AE131" s="38" t="s">
        <v>11</v>
      </c>
    </row>
    <row r="132" spans="1:31" ht="97.5" customHeight="1" outlineLevel="1" x14ac:dyDescent="0.25">
      <c r="A132" s="36" t="s">
        <v>752</v>
      </c>
      <c r="B132" s="36" t="s">
        <v>764</v>
      </c>
      <c r="C132" s="53"/>
      <c r="D132" s="53" t="s">
        <v>859</v>
      </c>
      <c r="E132" s="53"/>
      <c r="F132" s="38" t="s">
        <v>135</v>
      </c>
      <c r="G132" s="30" t="s">
        <v>103</v>
      </c>
      <c r="H132" s="30"/>
      <c r="I132" s="31" t="s">
        <v>1042</v>
      </c>
      <c r="J132" s="31" t="s">
        <v>881</v>
      </c>
      <c r="K132" s="31" t="s">
        <v>867</v>
      </c>
      <c r="L132" s="30" t="s">
        <v>13</v>
      </c>
      <c r="M132" s="17"/>
      <c r="N132" s="36"/>
      <c r="O132" s="32"/>
      <c r="P132" s="32">
        <v>968</v>
      </c>
      <c r="Q132" s="32"/>
      <c r="R132" s="32">
        <v>0</v>
      </c>
      <c r="S132" s="32">
        <v>9</v>
      </c>
      <c r="T132" s="32">
        <v>18</v>
      </c>
      <c r="U132" s="32">
        <v>90.346666666666664</v>
      </c>
      <c r="V132" s="37" t="s">
        <v>838</v>
      </c>
      <c r="W132" s="32">
        <v>225.86666666666667</v>
      </c>
      <c r="X132" s="32">
        <v>395.26666666666659</v>
      </c>
      <c r="Y132" s="32">
        <v>564.66666666666663</v>
      </c>
      <c r="Z132" s="32">
        <v>734.06666666666661</v>
      </c>
      <c r="AA132" s="32">
        <v>1053</v>
      </c>
      <c r="AB132" s="37">
        <f>AA132/P132</f>
        <v>1.0878099173553719</v>
      </c>
      <c r="AC132" s="17" t="s">
        <v>45</v>
      </c>
      <c r="AD132" s="17" t="s">
        <v>37</v>
      </c>
      <c r="AE132" s="38" t="s">
        <v>11</v>
      </c>
    </row>
    <row r="133" spans="1:31" ht="139.5" customHeight="1" outlineLevel="1" x14ac:dyDescent="0.25">
      <c r="A133" s="36" t="s">
        <v>832</v>
      </c>
      <c r="B133" s="36" t="s">
        <v>764</v>
      </c>
      <c r="C133" s="53"/>
      <c r="D133" s="53" t="s">
        <v>859</v>
      </c>
      <c r="E133" s="53"/>
      <c r="F133" s="38"/>
      <c r="G133" s="30" t="s">
        <v>848</v>
      </c>
      <c r="H133" s="30"/>
      <c r="I133" s="31" t="s">
        <v>1042</v>
      </c>
      <c r="J133" s="31" t="s">
        <v>881</v>
      </c>
      <c r="K133" s="31" t="s">
        <v>840</v>
      </c>
      <c r="L133" s="30" t="s">
        <v>27</v>
      </c>
      <c r="M133" s="17"/>
      <c r="N133" s="36"/>
      <c r="O133" s="32"/>
      <c r="P133" s="32">
        <v>59016742</v>
      </c>
      <c r="Q133" s="32"/>
      <c r="R133" s="32"/>
      <c r="S133" s="32" t="s">
        <v>838</v>
      </c>
      <c r="T133" s="32" t="s">
        <v>838</v>
      </c>
      <c r="U133" s="32" t="s">
        <v>838</v>
      </c>
      <c r="V133" s="37" t="s">
        <v>838</v>
      </c>
      <c r="W133" s="32" t="s">
        <v>838</v>
      </c>
      <c r="X133" s="32" t="s">
        <v>838</v>
      </c>
      <c r="Y133" s="32" t="s">
        <v>838</v>
      </c>
      <c r="Z133" s="32" t="s">
        <v>838</v>
      </c>
      <c r="AA133" s="32" t="s">
        <v>838</v>
      </c>
      <c r="AB133" s="37" t="s">
        <v>838</v>
      </c>
      <c r="AC133" s="17" t="s">
        <v>754</v>
      </c>
      <c r="AD133" s="17" t="s">
        <v>6</v>
      </c>
      <c r="AE133" s="38" t="s">
        <v>11</v>
      </c>
    </row>
    <row r="134" spans="1:31" ht="148.5" customHeight="1" outlineLevel="1" x14ac:dyDescent="0.25">
      <c r="A134" s="36" t="s">
        <v>751</v>
      </c>
      <c r="B134" s="36" t="s">
        <v>765</v>
      </c>
      <c r="C134" s="53"/>
      <c r="D134" s="53" t="s">
        <v>860</v>
      </c>
      <c r="E134" s="53"/>
      <c r="F134" s="38" t="s">
        <v>136</v>
      </c>
      <c r="G134" s="30" t="s">
        <v>137</v>
      </c>
      <c r="H134" s="30"/>
      <c r="I134" s="31" t="s">
        <v>1043</v>
      </c>
      <c r="J134" s="31" t="s">
        <v>881</v>
      </c>
      <c r="K134" s="31" t="s">
        <v>840</v>
      </c>
      <c r="L134" s="30" t="s">
        <v>1184</v>
      </c>
      <c r="M134" s="17"/>
      <c r="N134" s="36" t="s">
        <v>1185</v>
      </c>
      <c r="O134" s="32"/>
      <c r="P134" s="32">
        <v>2287</v>
      </c>
      <c r="Q134" s="32">
        <v>0</v>
      </c>
      <c r="R134" s="32">
        <v>0</v>
      </c>
      <c r="S134" s="32">
        <v>0</v>
      </c>
      <c r="T134" s="32">
        <v>32</v>
      </c>
      <c r="U134" s="32">
        <v>96</v>
      </c>
      <c r="V134" s="37" t="s">
        <v>838</v>
      </c>
      <c r="W134" s="32">
        <v>673</v>
      </c>
      <c r="X134" s="32">
        <v>1251</v>
      </c>
      <c r="Y134" s="32">
        <v>1828</v>
      </c>
      <c r="Z134" s="32">
        <v>2287</v>
      </c>
      <c r="AA134" s="32">
        <v>2287</v>
      </c>
      <c r="AB134" s="37">
        <v>1</v>
      </c>
      <c r="AC134" s="17" t="s">
        <v>45</v>
      </c>
      <c r="AD134" s="17" t="s">
        <v>6</v>
      </c>
      <c r="AE134" s="38" t="s">
        <v>138</v>
      </c>
    </row>
    <row r="135" spans="1:31" ht="137.25" customHeight="1" outlineLevel="1" x14ac:dyDescent="0.25">
      <c r="A135" s="33" t="s">
        <v>752</v>
      </c>
      <c r="B135" s="33" t="s">
        <v>765</v>
      </c>
      <c r="C135" s="52"/>
      <c r="D135" s="52" t="s">
        <v>860</v>
      </c>
      <c r="E135" s="52" t="s">
        <v>1093</v>
      </c>
      <c r="F135" s="43" t="s">
        <v>142</v>
      </c>
      <c r="G135" s="29" t="s">
        <v>143</v>
      </c>
      <c r="H135" s="30"/>
      <c r="I135" s="31" t="s">
        <v>1043</v>
      </c>
      <c r="J135" s="31" t="s">
        <v>881</v>
      </c>
      <c r="K135" s="31" t="s">
        <v>1122</v>
      </c>
      <c r="L135" s="29" t="s">
        <v>54</v>
      </c>
      <c r="M135" s="18"/>
      <c r="N135" s="33"/>
      <c r="O135" s="34">
        <v>456</v>
      </c>
      <c r="P135" s="34">
        <v>11433</v>
      </c>
      <c r="Q135" s="34">
        <v>0</v>
      </c>
      <c r="R135" s="34">
        <v>0</v>
      </c>
      <c r="S135" s="34">
        <v>54</v>
      </c>
      <c r="T135" s="34">
        <v>160</v>
      </c>
      <c r="U135" s="34">
        <v>456</v>
      </c>
      <c r="V135" s="35">
        <f>U135/O135</f>
        <v>1</v>
      </c>
      <c r="W135" s="34">
        <v>3368</v>
      </c>
      <c r="X135" s="34">
        <v>6256</v>
      </c>
      <c r="Y135" s="34">
        <v>9144</v>
      </c>
      <c r="Z135" s="34">
        <v>11433</v>
      </c>
      <c r="AA135" s="34">
        <v>11433</v>
      </c>
      <c r="AB135" s="35">
        <f>AA135/P135</f>
        <v>1</v>
      </c>
      <c r="AC135" s="18" t="s">
        <v>45</v>
      </c>
      <c r="AD135" s="18" t="s">
        <v>6</v>
      </c>
      <c r="AE135" s="43" t="s">
        <v>138</v>
      </c>
    </row>
    <row r="136" spans="1:31" ht="144.75" customHeight="1" outlineLevel="1" x14ac:dyDescent="0.25">
      <c r="A136" s="36" t="s">
        <v>751</v>
      </c>
      <c r="B136" s="36" t="s">
        <v>1279</v>
      </c>
      <c r="C136" s="53"/>
      <c r="D136" s="53" t="s">
        <v>861</v>
      </c>
      <c r="E136" s="53"/>
      <c r="F136" s="38" t="s">
        <v>139</v>
      </c>
      <c r="G136" s="30" t="s">
        <v>140</v>
      </c>
      <c r="H136" s="30"/>
      <c r="I136" s="31" t="s">
        <v>1044</v>
      </c>
      <c r="J136" s="31" t="s">
        <v>881</v>
      </c>
      <c r="K136" s="31" t="s">
        <v>840</v>
      </c>
      <c r="L136" s="30" t="s">
        <v>54</v>
      </c>
      <c r="M136" s="17"/>
      <c r="N136" s="36">
        <v>0</v>
      </c>
      <c r="O136" s="32"/>
      <c r="P136" s="32">
        <v>3747</v>
      </c>
      <c r="Q136" s="32">
        <v>0</v>
      </c>
      <c r="R136" s="32">
        <v>0</v>
      </c>
      <c r="S136" s="32">
        <v>138</v>
      </c>
      <c r="T136" s="32">
        <v>272</v>
      </c>
      <c r="U136" s="32">
        <v>668</v>
      </c>
      <c r="V136" s="37" t="s">
        <v>838</v>
      </c>
      <c r="W136" s="32">
        <v>1545</v>
      </c>
      <c r="X136" s="32">
        <v>2779</v>
      </c>
      <c r="Y136" s="32">
        <v>3614</v>
      </c>
      <c r="Z136" s="32">
        <v>3747</v>
      </c>
      <c r="AA136" s="32">
        <v>3747</v>
      </c>
      <c r="AB136" s="37">
        <f>AA136/P136</f>
        <v>1</v>
      </c>
      <c r="AC136" s="17" t="s">
        <v>141</v>
      </c>
      <c r="AD136" s="17" t="s">
        <v>6</v>
      </c>
      <c r="AE136" s="38" t="s">
        <v>138</v>
      </c>
    </row>
    <row r="137" spans="1:31" ht="127.5" customHeight="1" outlineLevel="1" x14ac:dyDescent="0.25">
      <c r="A137" s="36" t="s">
        <v>752</v>
      </c>
      <c r="B137" s="36" t="s">
        <v>1279</v>
      </c>
      <c r="C137" s="53"/>
      <c r="D137" s="53" t="s">
        <v>861</v>
      </c>
      <c r="E137" s="53"/>
      <c r="F137" s="38" t="s">
        <v>144</v>
      </c>
      <c r="G137" s="30" t="s">
        <v>145</v>
      </c>
      <c r="H137" s="30"/>
      <c r="I137" s="31" t="s">
        <v>1044</v>
      </c>
      <c r="J137" s="31" t="s">
        <v>881</v>
      </c>
      <c r="K137" s="31" t="s">
        <v>840</v>
      </c>
      <c r="L137" s="30" t="s">
        <v>54</v>
      </c>
      <c r="M137" s="17"/>
      <c r="N137" s="36"/>
      <c r="O137" s="32">
        <v>5027</v>
      </c>
      <c r="P137" s="32">
        <v>14817</v>
      </c>
      <c r="Q137" s="32">
        <v>0</v>
      </c>
      <c r="R137" s="32">
        <v>0</v>
      </c>
      <c r="S137" s="32">
        <v>711</v>
      </c>
      <c r="T137" s="32">
        <v>3516</v>
      </c>
      <c r="U137" s="32">
        <v>5027</v>
      </c>
      <c r="V137" s="37">
        <f>U137/O137</f>
        <v>1</v>
      </c>
      <c r="W137" s="32">
        <v>7475</v>
      </c>
      <c r="X137" s="32">
        <v>9923</v>
      </c>
      <c r="Y137" s="32">
        <v>12371</v>
      </c>
      <c r="Z137" s="32">
        <v>14817</v>
      </c>
      <c r="AA137" s="32">
        <v>14817</v>
      </c>
      <c r="AB137" s="37">
        <f>AA137/P137</f>
        <v>1</v>
      </c>
      <c r="AC137" s="17" t="s">
        <v>146</v>
      </c>
      <c r="AD137" s="17" t="s">
        <v>6</v>
      </c>
      <c r="AE137" s="38" t="s">
        <v>138</v>
      </c>
    </row>
    <row r="138" spans="1:31" ht="97.5" customHeight="1" outlineLevel="1" x14ac:dyDescent="0.25">
      <c r="A138" s="36" t="s">
        <v>751</v>
      </c>
      <c r="B138" s="36" t="s">
        <v>1278</v>
      </c>
      <c r="C138" s="53"/>
      <c r="D138" s="53" t="s">
        <v>861</v>
      </c>
      <c r="E138" s="53"/>
      <c r="F138" s="38"/>
      <c r="G138" s="30" t="s">
        <v>1281</v>
      </c>
      <c r="H138" s="30"/>
      <c r="I138" s="31"/>
      <c r="J138" s="31"/>
      <c r="K138" s="31"/>
      <c r="L138" s="30" t="s">
        <v>790</v>
      </c>
      <c r="M138" s="17"/>
      <c r="N138" s="36"/>
      <c r="O138" s="32"/>
      <c r="P138" s="32">
        <v>5</v>
      </c>
      <c r="Q138" s="32">
        <v>0</v>
      </c>
      <c r="R138" s="32">
        <v>0</v>
      </c>
      <c r="S138" s="32">
        <v>0</v>
      </c>
      <c r="T138" s="32">
        <v>0</v>
      </c>
      <c r="U138" s="32">
        <v>0</v>
      </c>
      <c r="V138" s="37">
        <v>0</v>
      </c>
      <c r="W138" s="32">
        <v>0</v>
      </c>
      <c r="X138" s="32">
        <v>0</v>
      </c>
      <c r="Y138" s="32">
        <v>0</v>
      </c>
      <c r="Z138" s="32">
        <v>5</v>
      </c>
      <c r="AA138" s="32">
        <v>5</v>
      </c>
      <c r="AB138" s="37">
        <v>1</v>
      </c>
      <c r="AC138" s="17" t="s">
        <v>1097</v>
      </c>
      <c r="AD138" s="17" t="s">
        <v>6</v>
      </c>
      <c r="AE138" s="38" t="s">
        <v>138</v>
      </c>
    </row>
    <row r="139" spans="1:31" ht="97.5" customHeight="1" outlineLevel="1" x14ac:dyDescent="0.25">
      <c r="A139" s="36" t="s">
        <v>752</v>
      </c>
      <c r="B139" s="36" t="s">
        <v>1278</v>
      </c>
      <c r="C139" s="53"/>
      <c r="D139" s="53" t="s">
        <v>861</v>
      </c>
      <c r="E139" s="53"/>
      <c r="F139" s="38"/>
      <c r="G139" s="30" t="s">
        <v>1282</v>
      </c>
      <c r="H139" s="30"/>
      <c r="I139" s="31"/>
      <c r="J139" s="31"/>
      <c r="K139" s="31"/>
      <c r="L139" s="30" t="s">
        <v>1280</v>
      </c>
      <c r="M139" s="17"/>
      <c r="N139" s="36"/>
      <c r="O139" s="32">
        <v>5</v>
      </c>
      <c r="P139" s="32">
        <v>25</v>
      </c>
      <c r="Q139" s="32">
        <v>0</v>
      </c>
      <c r="R139" s="32">
        <v>0</v>
      </c>
      <c r="S139" s="32">
        <v>0</v>
      </c>
      <c r="T139" s="32">
        <v>2</v>
      </c>
      <c r="U139" s="32">
        <v>5</v>
      </c>
      <c r="V139" s="37">
        <v>1</v>
      </c>
      <c r="W139" s="32">
        <v>10</v>
      </c>
      <c r="X139" s="32">
        <v>15</v>
      </c>
      <c r="Y139" s="32">
        <v>20</v>
      </c>
      <c r="Z139" s="32">
        <v>25</v>
      </c>
      <c r="AA139" s="32">
        <v>25</v>
      </c>
      <c r="AB139" s="37">
        <v>1</v>
      </c>
      <c r="AC139" s="17" t="s">
        <v>1097</v>
      </c>
      <c r="AD139" s="17" t="s">
        <v>6</v>
      </c>
      <c r="AE139" s="38" t="s">
        <v>138</v>
      </c>
    </row>
    <row r="140" spans="1:31" ht="97.5" customHeight="1" outlineLevel="1" x14ac:dyDescent="0.25">
      <c r="A140" s="33" t="s">
        <v>1098</v>
      </c>
      <c r="B140" s="33">
        <v>4</v>
      </c>
      <c r="C140" s="52"/>
      <c r="D140" s="52"/>
      <c r="E140" s="52" t="s">
        <v>1093</v>
      </c>
      <c r="F140" s="43" t="s">
        <v>1118</v>
      </c>
      <c r="G140" s="29" t="s">
        <v>1120</v>
      </c>
      <c r="H140" s="30"/>
      <c r="I140" s="31"/>
      <c r="J140" s="31"/>
      <c r="K140" s="31" t="s">
        <v>840</v>
      </c>
      <c r="L140" s="29" t="s">
        <v>27</v>
      </c>
      <c r="M140" s="18"/>
      <c r="N140" s="33"/>
      <c r="O140" s="34">
        <v>31678051</v>
      </c>
      <c r="P140" s="34">
        <v>228548580</v>
      </c>
      <c r="Q140" s="34">
        <v>0</v>
      </c>
      <c r="R140" s="34">
        <v>0</v>
      </c>
      <c r="S140" s="34">
        <v>0</v>
      </c>
      <c r="T140" s="34">
        <v>10005880.743975533</v>
      </c>
      <c r="U140" s="34">
        <v>47894850.207261659</v>
      </c>
      <c r="V140" s="35">
        <f>U140/O140</f>
        <v>1.5119254087715706</v>
      </c>
      <c r="W140" s="34">
        <v>94603460.891388148</v>
      </c>
      <c r="X140" s="34">
        <v>134652706.37059349</v>
      </c>
      <c r="Y140" s="34">
        <v>179771067.73711336</v>
      </c>
      <c r="Z140" s="34">
        <v>210851587.97586888</v>
      </c>
      <c r="AA140" s="34">
        <v>228548581.00000003</v>
      </c>
      <c r="AB140" s="35">
        <f t="shared" ref="AB140:AB157" si="27">AA140/P140</f>
        <v>1.0000000043754376</v>
      </c>
      <c r="AC140" s="18" t="s">
        <v>1100</v>
      </c>
      <c r="AD140" s="18"/>
      <c r="AE140" s="43" t="s">
        <v>155</v>
      </c>
    </row>
    <row r="141" spans="1:31" ht="97.5" customHeight="1" outlineLevel="1" x14ac:dyDescent="0.25">
      <c r="A141" s="33" t="s">
        <v>1098</v>
      </c>
      <c r="B141" s="33">
        <v>4</v>
      </c>
      <c r="C141" s="52"/>
      <c r="D141" s="52"/>
      <c r="E141" s="52" t="s">
        <v>1093</v>
      </c>
      <c r="F141" s="43" t="s">
        <v>1119</v>
      </c>
      <c r="G141" s="29" t="s">
        <v>1121</v>
      </c>
      <c r="H141" s="30"/>
      <c r="I141" s="31"/>
      <c r="J141" s="31"/>
      <c r="K141" s="31" t="s">
        <v>840</v>
      </c>
      <c r="L141" s="29" t="s">
        <v>27</v>
      </c>
      <c r="M141" s="18"/>
      <c r="N141" s="33"/>
      <c r="O141" s="34">
        <v>83872951</v>
      </c>
      <c r="P141" s="34">
        <v>336875566</v>
      </c>
      <c r="Q141" s="34">
        <v>0</v>
      </c>
      <c r="R141" s="34">
        <v>0</v>
      </c>
      <c r="S141" s="34">
        <v>10159.834951456309</v>
      </c>
      <c r="T141" s="34">
        <v>20178639.020715892</v>
      </c>
      <c r="U141" s="34">
        <v>80266376.94317691</v>
      </c>
      <c r="V141" s="35">
        <f>U141/O141</f>
        <v>0.95699955690335625</v>
      </c>
      <c r="W141" s="34">
        <v>152994606.78060856</v>
      </c>
      <c r="X141" s="34">
        <v>227803611.35150847</v>
      </c>
      <c r="Y141" s="34">
        <v>287815793.9729448</v>
      </c>
      <c r="Z141" s="34">
        <v>324059350.76705879</v>
      </c>
      <c r="AA141" s="34">
        <v>355231726.57412642</v>
      </c>
      <c r="AB141" s="35">
        <f t="shared" si="27"/>
        <v>1.0544894389108839</v>
      </c>
      <c r="AC141" s="18" t="s">
        <v>1100</v>
      </c>
      <c r="AD141" s="18"/>
      <c r="AE141" s="43" t="s">
        <v>11</v>
      </c>
    </row>
    <row r="142" spans="1:31" ht="97.5" customHeight="1" outlineLevel="1" x14ac:dyDescent="0.25">
      <c r="A142" s="36" t="s">
        <v>751</v>
      </c>
      <c r="B142" s="36" t="s">
        <v>766</v>
      </c>
      <c r="C142" s="53"/>
      <c r="D142" s="53" t="s">
        <v>857</v>
      </c>
      <c r="E142" s="53"/>
      <c r="F142" s="38" t="s">
        <v>147</v>
      </c>
      <c r="G142" s="30" t="s">
        <v>154</v>
      </c>
      <c r="H142" s="30" t="s">
        <v>1014</v>
      </c>
      <c r="I142" s="31" t="s">
        <v>1045</v>
      </c>
      <c r="J142" s="31" t="s">
        <v>840</v>
      </c>
      <c r="K142" s="31" t="s">
        <v>840</v>
      </c>
      <c r="L142" s="30" t="s">
        <v>148</v>
      </c>
      <c r="M142" s="17"/>
      <c r="N142" s="36" t="s">
        <v>153</v>
      </c>
      <c r="O142" s="32"/>
      <c r="P142" s="32">
        <v>231.84</v>
      </c>
      <c r="Q142" s="32">
        <v>325.2</v>
      </c>
      <c r="R142" s="32">
        <v>325.2</v>
      </c>
      <c r="S142" s="32">
        <v>317.53749999999997</v>
      </c>
      <c r="T142" s="32">
        <v>309.87499999999994</v>
      </c>
      <c r="U142" s="32">
        <v>302.21249999999992</v>
      </c>
      <c r="V142" s="37" t="s">
        <v>838</v>
      </c>
      <c r="W142" s="32">
        <v>294.5499999999999</v>
      </c>
      <c r="X142" s="32">
        <v>286.88749999999987</v>
      </c>
      <c r="Y142" s="32">
        <v>279.22499999999985</v>
      </c>
      <c r="Z142" s="32">
        <v>271.56249999999983</v>
      </c>
      <c r="AA142" s="32">
        <v>263.89999999999981</v>
      </c>
      <c r="AB142" s="37">
        <f t="shared" si="27"/>
        <v>1.1382850241545885</v>
      </c>
      <c r="AC142" s="17" t="s">
        <v>149</v>
      </c>
      <c r="AD142" s="17" t="s">
        <v>6</v>
      </c>
      <c r="AE142" s="38" t="s">
        <v>155</v>
      </c>
    </row>
    <row r="143" spans="1:31" ht="97.5" customHeight="1" outlineLevel="1" x14ac:dyDescent="0.25">
      <c r="A143" s="36" t="s">
        <v>751</v>
      </c>
      <c r="B143" s="36" t="s">
        <v>766</v>
      </c>
      <c r="C143" s="53"/>
      <c r="D143" s="53" t="s">
        <v>857</v>
      </c>
      <c r="E143" s="53"/>
      <c r="F143" s="38" t="s">
        <v>150</v>
      </c>
      <c r="G143" s="30" t="s">
        <v>151</v>
      </c>
      <c r="H143" s="30"/>
      <c r="I143" s="31" t="s">
        <v>1046</v>
      </c>
      <c r="J143" s="31" t="s">
        <v>840</v>
      </c>
      <c r="K143" s="31" t="s">
        <v>840</v>
      </c>
      <c r="L143" s="30" t="s">
        <v>40</v>
      </c>
      <c r="M143" s="17"/>
      <c r="N143" s="36" t="s">
        <v>152</v>
      </c>
      <c r="O143" s="32"/>
      <c r="P143" s="54">
        <v>40</v>
      </c>
      <c r="Q143" s="54">
        <v>47.3</v>
      </c>
      <c r="R143" s="54">
        <v>47.3</v>
      </c>
      <c r="S143" s="54">
        <v>47.762499999999996</v>
      </c>
      <c r="T143" s="54">
        <v>48.224999999999994</v>
      </c>
      <c r="U143" s="54">
        <v>48.687499999999993</v>
      </c>
      <c r="V143" s="37" t="s">
        <v>838</v>
      </c>
      <c r="W143" s="54">
        <v>49.149999999999991</v>
      </c>
      <c r="X143" s="54">
        <v>49.61249999999999</v>
      </c>
      <c r="Y143" s="54">
        <v>50.074999999999989</v>
      </c>
      <c r="Z143" s="54">
        <v>50.537499999999987</v>
      </c>
      <c r="AA143" s="54">
        <v>50.999999999999986</v>
      </c>
      <c r="AB143" s="37">
        <f t="shared" si="27"/>
        <v>1.2749999999999997</v>
      </c>
      <c r="AC143" s="17" t="s">
        <v>149</v>
      </c>
      <c r="AD143" s="17" t="s">
        <v>6</v>
      </c>
      <c r="AE143" s="38" t="s">
        <v>155</v>
      </c>
    </row>
    <row r="144" spans="1:31" ht="97.5" customHeight="1" outlineLevel="1" x14ac:dyDescent="0.25">
      <c r="A144" s="36" t="s">
        <v>752</v>
      </c>
      <c r="B144" s="36" t="s">
        <v>766</v>
      </c>
      <c r="C144" s="53"/>
      <c r="D144" s="53" t="s">
        <v>857</v>
      </c>
      <c r="E144" s="53"/>
      <c r="F144" s="38" t="s">
        <v>156</v>
      </c>
      <c r="G144" s="30" t="s">
        <v>157</v>
      </c>
      <c r="H144" s="30"/>
      <c r="I144" s="31" t="s">
        <v>1046</v>
      </c>
      <c r="J144" s="31" t="s">
        <v>881</v>
      </c>
      <c r="K144" s="31" t="s">
        <v>867</v>
      </c>
      <c r="L144" s="30" t="s">
        <v>18</v>
      </c>
      <c r="M144" s="17"/>
      <c r="N144" s="36"/>
      <c r="O144" s="32"/>
      <c r="P144" s="32">
        <v>65</v>
      </c>
      <c r="Q144" s="32">
        <v>0</v>
      </c>
      <c r="R144" s="32">
        <v>0</v>
      </c>
      <c r="S144" s="32">
        <v>0</v>
      </c>
      <c r="T144" s="32">
        <v>0</v>
      </c>
      <c r="U144" s="32">
        <v>0</v>
      </c>
      <c r="V144" s="37" t="s">
        <v>838</v>
      </c>
      <c r="W144" s="32">
        <v>9.2349726775956249</v>
      </c>
      <c r="X144" s="32">
        <v>20.956284153005459</v>
      </c>
      <c r="Y144" s="32">
        <v>64.999999999999986</v>
      </c>
      <c r="Z144" s="32">
        <v>64.999999999999986</v>
      </c>
      <c r="AA144" s="32">
        <v>64.999999999999986</v>
      </c>
      <c r="AB144" s="37">
        <f t="shared" si="27"/>
        <v>0.99999999999999978</v>
      </c>
      <c r="AC144" s="17" t="s">
        <v>45</v>
      </c>
      <c r="AD144" s="17" t="s">
        <v>6</v>
      </c>
      <c r="AE144" s="38" t="s">
        <v>155</v>
      </c>
    </row>
    <row r="145" spans="1:31" ht="97.5" customHeight="1" outlineLevel="1" x14ac:dyDescent="0.25">
      <c r="A145" s="36" t="s">
        <v>752</v>
      </c>
      <c r="B145" s="36" t="s">
        <v>766</v>
      </c>
      <c r="C145" s="53"/>
      <c r="D145" s="53" t="s">
        <v>857</v>
      </c>
      <c r="E145" s="53"/>
      <c r="F145" s="38" t="s">
        <v>1332</v>
      </c>
      <c r="G145" s="30" t="s">
        <v>158</v>
      </c>
      <c r="H145" s="30"/>
      <c r="I145" s="31" t="s">
        <v>1046</v>
      </c>
      <c r="J145" s="31" t="s">
        <v>881</v>
      </c>
      <c r="K145" s="31" t="s">
        <v>840</v>
      </c>
      <c r="L145" s="30" t="s">
        <v>159</v>
      </c>
      <c r="M145" s="17"/>
      <c r="N145" s="36"/>
      <c r="O145" s="32"/>
      <c r="P145" s="32">
        <v>4395</v>
      </c>
      <c r="Q145" s="32">
        <v>0</v>
      </c>
      <c r="R145" s="32">
        <v>0</v>
      </c>
      <c r="S145" s="32">
        <v>0</v>
      </c>
      <c r="T145" s="32">
        <v>0</v>
      </c>
      <c r="U145" s="32">
        <v>0</v>
      </c>
      <c r="V145" s="37" t="s">
        <v>838</v>
      </c>
      <c r="W145" s="55">
        <v>0</v>
      </c>
      <c r="X145" s="55">
        <v>624.09238854549324</v>
      </c>
      <c r="Y145" s="55">
        <v>1416.2096509301564</v>
      </c>
      <c r="Z145" s="55">
        <v>4394.7814207650263</v>
      </c>
      <c r="AA145" s="55">
        <v>4394.7814207650263</v>
      </c>
      <c r="AB145" s="37">
        <f t="shared" si="27"/>
        <v>0.99995026638567153</v>
      </c>
      <c r="AC145" s="17" t="s">
        <v>45</v>
      </c>
      <c r="AD145" s="17" t="s">
        <v>6</v>
      </c>
      <c r="AE145" s="38" t="s">
        <v>155</v>
      </c>
    </row>
    <row r="146" spans="1:31" ht="97.5" customHeight="1" outlineLevel="1" x14ac:dyDescent="0.25">
      <c r="A146" s="36" t="s">
        <v>752</v>
      </c>
      <c r="B146" s="36" t="s">
        <v>766</v>
      </c>
      <c r="C146" s="53"/>
      <c r="D146" s="53" t="s">
        <v>857</v>
      </c>
      <c r="E146" s="53"/>
      <c r="F146" s="38" t="s">
        <v>1333</v>
      </c>
      <c r="G146" s="30" t="s">
        <v>160</v>
      </c>
      <c r="H146" s="30"/>
      <c r="I146" s="31" t="s">
        <v>1046</v>
      </c>
      <c r="J146" s="31" t="s">
        <v>881</v>
      </c>
      <c r="K146" s="31" t="s">
        <v>840</v>
      </c>
      <c r="L146" s="30" t="s">
        <v>161</v>
      </c>
      <c r="M146" s="17"/>
      <c r="N146" s="36"/>
      <c r="O146" s="32"/>
      <c r="P146" s="32">
        <v>5.4</v>
      </c>
      <c r="Q146" s="32">
        <v>0</v>
      </c>
      <c r="R146" s="32">
        <v>0</v>
      </c>
      <c r="S146" s="32">
        <v>0</v>
      </c>
      <c r="T146" s="32">
        <v>0</v>
      </c>
      <c r="U146" s="32">
        <v>0</v>
      </c>
      <c r="V146" s="37" t="s">
        <v>838</v>
      </c>
      <c r="W146" s="55">
        <v>0.76721311475409826</v>
      </c>
      <c r="X146" s="55">
        <v>1.7409836065573752</v>
      </c>
      <c r="Y146" s="55">
        <v>5.3999999999999959</v>
      </c>
      <c r="Z146" s="55">
        <v>5.3999999999999959</v>
      </c>
      <c r="AA146" s="55">
        <v>5.3999999999999959</v>
      </c>
      <c r="AB146" s="37">
        <f t="shared" si="27"/>
        <v>0.99999999999999922</v>
      </c>
      <c r="AC146" s="17" t="s">
        <v>45</v>
      </c>
      <c r="AD146" s="17" t="s">
        <v>6</v>
      </c>
      <c r="AE146" s="38" t="s">
        <v>155</v>
      </c>
    </row>
    <row r="147" spans="1:31" ht="97.5" customHeight="1" outlineLevel="1" x14ac:dyDescent="0.25">
      <c r="A147" s="36" t="s">
        <v>752</v>
      </c>
      <c r="B147" s="36" t="s">
        <v>766</v>
      </c>
      <c r="C147" s="53"/>
      <c r="D147" s="53" t="s">
        <v>857</v>
      </c>
      <c r="E147" s="53"/>
      <c r="F147" s="38" t="s">
        <v>1334</v>
      </c>
      <c r="G147" s="30" t="s">
        <v>162</v>
      </c>
      <c r="H147" s="30"/>
      <c r="I147" s="31" t="s">
        <v>1046</v>
      </c>
      <c r="J147" s="31" t="s">
        <v>840</v>
      </c>
      <c r="K147" s="31" t="s">
        <v>840</v>
      </c>
      <c r="L147" s="30" t="s">
        <v>163</v>
      </c>
      <c r="M147" s="17"/>
      <c r="N147" s="36"/>
      <c r="O147" s="32"/>
      <c r="P147" s="32">
        <v>6757</v>
      </c>
      <c r="Q147" s="32">
        <v>0</v>
      </c>
      <c r="R147" s="32">
        <v>0</v>
      </c>
      <c r="S147" s="32">
        <v>0</v>
      </c>
      <c r="T147" s="32">
        <v>0</v>
      </c>
      <c r="U147" s="32">
        <v>0</v>
      </c>
      <c r="V147" s="37" t="s">
        <v>838</v>
      </c>
      <c r="W147" s="32">
        <v>0</v>
      </c>
      <c r="X147" s="32">
        <v>959.88544389835897</v>
      </c>
      <c r="Y147" s="32">
        <v>2178.3782285893562</v>
      </c>
      <c r="Z147" s="32">
        <v>6757.0000000000045</v>
      </c>
      <c r="AA147" s="32">
        <v>6757.0000000000045</v>
      </c>
      <c r="AB147" s="37">
        <f>AA147/P147</f>
        <v>1.0000000000000007</v>
      </c>
      <c r="AC147" s="17" t="s">
        <v>45</v>
      </c>
      <c r="AD147" s="17" t="s">
        <v>6</v>
      </c>
      <c r="AE147" s="38" t="s">
        <v>155</v>
      </c>
    </row>
    <row r="148" spans="1:31" ht="97.5" customHeight="1" outlineLevel="1" x14ac:dyDescent="0.25">
      <c r="A148" s="36" t="s">
        <v>751</v>
      </c>
      <c r="B148" s="36" t="s">
        <v>767</v>
      </c>
      <c r="C148" s="53"/>
      <c r="D148" s="53" t="s">
        <v>857</v>
      </c>
      <c r="E148" s="53"/>
      <c r="F148" s="38" t="s">
        <v>164</v>
      </c>
      <c r="G148" s="30" t="s">
        <v>165</v>
      </c>
      <c r="H148" s="30" t="s">
        <v>1015</v>
      </c>
      <c r="I148" s="31" t="s">
        <v>1045</v>
      </c>
      <c r="J148" s="31" t="s">
        <v>840</v>
      </c>
      <c r="K148" s="31" t="s">
        <v>840</v>
      </c>
      <c r="L148" s="30" t="s">
        <v>1224</v>
      </c>
      <c r="M148" s="17"/>
      <c r="N148" s="36" t="s">
        <v>166</v>
      </c>
      <c r="O148" s="32"/>
      <c r="P148" s="32">
        <v>120</v>
      </c>
      <c r="Q148" s="32">
        <v>150</v>
      </c>
      <c r="R148" s="32">
        <v>150</v>
      </c>
      <c r="S148" s="32">
        <v>150</v>
      </c>
      <c r="T148" s="32">
        <v>145</v>
      </c>
      <c r="U148" s="32">
        <v>130</v>
      </c>
      <c r="V148" s="37" t="s">
        <v>838</v>
      </c>
      <c r="W148" s="32">
        <v>130</v>
      </c>
      <c r="X148" s="32">
        <v>130</v>
      </c>
      <c r="Y148" s="32">
        <v>125</v>
      </c>
      <c r="Z148" s="32">
        <v>125</v>
      </c>
      <c r="AA148" s="32">
        <v>120</v>
      </c>
      <c r="AB148" s="37">
        <f t="shared" si="27"/>
        <v>1</v>
      </c>
      <c r="AC148" s="17" t="s">
        <v>149</v>
      </c>
      <c r="AD148" s="17" t="s">
        <v>6</v>
      </c>
      <c r="AE148" s="38" t="s">
        <v>11</v>
      </c>
    </row>
    <row r="149" spans="1:31" ht="97.5" customHeight="1" outlineLevel="1" x14ac:dyDescent="0.25">
      <c r="A149" s="33" t="s">
        <v>752</v>
      </c>
      <c r="B149" s="33" t="s">
        <v>767</v>
      </c>
      <c r="C149" s="52" t="s">
        <v>855</v>
      </c>
      <c r="D149" s="52" t="s">
        <v>857</v>
      </c>
      <c r="E149" s="52" t="s">
        <v>1093</v>
      </c>
      <c r="F149" s="43" t="s">
        <v>173</v>
      </c>
      <c r="G149" s="29" t="s">
        <v>168</v>
      </c>
      <c r="H149" s="30"/>
      <c r="I149" s="31" t="s">
        <v>1047</v>
      </c>
      <c r="J149" s="31" t="s">
        <v>881</v>
      </c>
      <c r="K149" s="31" t="s">
        <v>867</v>
      </c>
      <c r="L149" s="29" t="s">
        <v>57</v>
      </c>
      <c r="M149" s="18"/>
      <c r="N149" s="33"/>
      <c r="O149" s="34">
        <v>0</v>
      </c>
      <c r="P149" s="34">
        <v>14286</v>
      </c>
      <c r="Q149" s="34">
        <v>0</v>
      </c>
      <c r="R149" s="34">
        <v>0</v>
      </c>
      <c r="S149" s="34">
        <v>0</v>
      </c>
      <c r="T149" s="34">
        <v>500</v>
      </c>
      <c r="U149" s="34">
        <v>2287</v>
      </c>
      <c r="V149" s="35" t="s">
        <v>838</v>
      </c>
      <c r="W149" s="34">
        <v>6664</v>
      </c>
      <c r="X149" s="34">
        <v>10693</v>
      </c>
      <c r="Y149" s="34">
        <v>14175</v>
      </c>
      <c r="Z149" s="34">
        <v>17075</v>
      </c>
      <c r="AA149" s="34">
        <v>19974</v>
      </c>
      <c r="AB149" s="35">
        <f t="shared" si="27"/>
        <v>1.3981520369592608</v>
      </c>
      <c r="AC149" s="18" t="s">
        <v>45</v>
      </c>
      <c r="AD149" s="18" t="s">
        <v>6</v>
      </c>
      <c r="AE149" s="43" t="s">
        <v>11</v>
      </c>
    </row>
    <row r="150" spans="1:31" ht="97.5" customHeight="1" outlineLevel="1" x14ac:dyDescent="0.25">
      <c r="A150" s="36" t="s">
        <v>752</v>
      </c>
      <c r="B150" s="36" t="s">
        <v>767</v>
      </c>
      <c r="C150" s="53" t="s">
        <v>891</v>
      </c>
      <c r="D150" s="53" t="s">
        <v>857</v>
      </c>
      <c r="E150" s="53"/>
      <c r="F150" s="38" t="s">
        <v>174</v>
      </c>
      <c r="G150" s="30" t="s">
        <v>169</v>
      </c>
      <c r="H150" s="30"/>
      <c r="I150" s="31" t="s">
        <v>1045</v>
      </c>
      <c r="J150" s="31" t="s">
        <v>881</v>
      </c>
      <c r="K150" s="31" t="s">
        <v>867</v>
      </c>
      <c r="L150" s="30" t="s">
        <v>170</v>
      </c>
      <c r="M150" s="17"/>
      <c r="N150" s="36"/>
      <c r="O150" s="32"/>
      <c r="P150" s="32">
        <v>36347000</v>
      </c>
      <c r="Q150" s="32">
        <v>0</v>
      </c>
      <c r="R150" s="32">
        <v>0</v>
      </c>
      <c r="S150" s="32">
        <v>0</v>
      </c>
      <c r="T150" s="32">
        <v>0</v>
      </c>
      <c r="U150" s="32">
        <v>0</v>
      </c>
      <c r="V150" s="37" t="s">
        <v>838</v>
      </c>
      <c r="W150" s="32">
        <v>1525682.9056174587</v>
      </c>
      <c r="X150" s="32">
        <v>5730220.7386991931</v>
      </c>
      <c r="Y150" s="32">
        <v>14374644.481017467</v>
      </c>
      <c r="Z150" s="32">
        <v>22583637.06441389</v>
      </c>
      <c r="AA150" s="32">
        <v>36346999.999999955</v>
      </c>
      <c r="AB150" s="37">
        <f t="shared" si="27"/>
        <v>0.99999999999999878</v>
      </c>
      <c r="AC150" s="17" t="s">
        <v>45</v>
      </c>
      <c r="AD150" s="17" t="s">
        <v>6</v>
      </c>
      <c r="AE150" s="38" t="s">
        <v>11</v>
      </c>
    </row>
    <row r="151" spans="1:31" ht="122.25" customHeight="1" outlineLevel="1" x14ac:dyDescent="0.25">
      <c r="A151" s="36" t="s">
        <v>752</v>
      </c>
      <c r="B151" s="36" t="s">
        <v>767</v>
      </c>
      <c r="C151" s="53" t="s">
        <v>855</v>
      </c>
      <c r="D151" s="53" t="s">
        <v>857</v>
      </c>
      <c r="E151" s="53"/>
      <c r="F151" s="38" t="s">
        <v>171</v>
      </c>
      <c r="G151" s="30" t="s">
        <v>172</v>
      </c>
      <c r="H151" s="30"/>
      <c r="I151" s="31" t="s">
        <v>1047</v>
      </c>
      <c r="J151" s="31" t="s">
        <v>881</v>
      </c>
      <c r="K151" s="31" t="s">
        <v>840</v>
      </c>
      <c r="L151" s="30" t="s">
        <v>1225</v>
      </c>
      <c r="M151" s="17"/>
      <c r="N151" s="36"/>
      <c r="O151" s="32"/>
      <c r="P151" s="32">
        <v>90</v>
      </c>
      <c r="Q151" s="32">
        <v>0</v>
      </c>
      <c r="R151" s="32">
        <v>0</v>
      </c>
      <c r="S151" s="32">
        <v>0</v>
      </c>
      <c r="T151" s="32">
        <v>90</v>
      </c>
      <c r="U151" s="32">
        <v>90</v>
      </c>
      <c r="V151" s="37" t="s">
        <v>838</v>
      </c>
      <c r="W151" s="32">
        <v>90</v>
      </c>
      <c r="X151" s="32">
        <v>90</v>
      </c>
      <c r="Y151" s="32">
        <v>90</v>
      </c>
      <c r="Z151" s="32">
        <v>90</v>
      </c>
      <c r="AA151" s="32">
        <v>90</v>
      </c>
      <c r="AB151" s="37">
        <f t="shared" si="27"/>
        <v>1</v>
      </c>
      <c r="AC151" s="17" t="s">
        <v>45</v>
      </c>
      <c r="AD151" s="17" t="s">
        <v>6</v>
      </c>
      <c r="AE151" s="38" t="s">
        <v>11</v>
      </c>
    </row>
    <row r="152" spans="1:31" ht="97.5" customHeight="1" outlineLevel="1" x14ac:dyDescent="0.25">
      <c r="A152" s="36" t="s">
        <v>752</v>
      </c>
      <c r="B152" s="36" t="s">
        <v>767</v>
      </c>
      <c r="C152" s="53"/>
      <c r="D152" s="53" t="s">
        <v>857</v>
      </c>
      <c r="E152" s="53"/>
      <c r="F152" s="38" t="s">
        <v>175</v>
      </c>
      <c r="G152" s="30" t="s">
        <v>160</v>
      </c>
      <c r="H152" s="30"/>
      <c r="I152" s="31" t="s">
        <v>1045</v>
      </c>
      <c r="J152" s="31" t="s">
        <v>881</v>
      </c>
      <c r="K152" s="31" t="s">
        <v>840</v>
      </c>
      <c r="L152" s="30" t="s">
        <v>161</v>
      </c>
      <c r="M152" s="17"/>
      <c r="N152" s="36"/>
      <c r="O152" s="32"/>
      <c r="P152" s="32">
        <v>4.8</v>
      </c>
      <c r="Q152" s="32">
        <v>0</v>
      </c>
      <c r="R152" s="32">
        <v>0</v>
      </c>
      <c r="S152" s="32">
        <f t="shared" ref="S152:AA152" si="28">S153+S154</f>
        <v>0</v>
      </c>
      <c r="T152" s="32">
        <f t="shared" si="28"/>
        <v>0.8</v>
      </c>
      <c r="U152" s="32">
        <f>U153+U154</f>
        <v>1.0797534190077083</v>
      </c>
      <c r="V152" s="37" t="s">
        <v>838</v>
      </c>
      <c r="W152" s="32">
        <f t="shared" si="28"/>
        <v>1.5995410736382223</v>
      </c>
      <c r="X152" s="32">
        <f t="shared" si="28"/>
        <v>2.2514189483020108</v>
      </c>
      <c r="Y152" s="32">
        <f t="shared" si="28"/>
        <v>2.9805351314382591</v>
      </c>
      <c r="Z152" s="32">
        <f t="shared" si="28"/>
        <v>3.6290399375929252</v>
      </c>
      <c r="AA152" s="32">
        <f t="shared" si="28"/>
        <v>4.7999999999999972</v>
      </c>
      <c r="AB152" s="37">
        <f t="shared" si="27"/>
        <v>0.99999999999999944</v>
      </c>
      <c r="AC152" s="17" t="s">
        <v>45</v>
      </c>
      <c r="AD152" s="17" t="s">
        <v>6</v>
      </c>
      <c r="AE152" s="38" t="s">
        <v>11</v>
      </c>
    </row>
    <row r="153" spans="1:31" ht="97.5" customHeight="1" outlineLevel="1" x14ac:dyDescent="0.25">
      <c r="A153" s="36" t="s">
        <v>752</v>
      </c>
      <c r="B153" s="36" t="s">
        <v>767</v>
      </c>
      <c r="C153" s="53" t="s">
        <v>855</v>
      </c>
      <c r="D153" s="53" t="s">
        <v>857</v>
      </c>
      <c r="E153" s="53"/>
      <c r="F153" s="38" t="s">
        <v>175</v>
      </c>
      <c r="G153" s="30" t="s">
        <v>160</v>
      </c>
      <c r="H153" s="30"/>
      <c r="I153" s="31" t="s">
        <v>1047</v>
      </c>
      <c r="J153" s="31" t="s">
        <v>881</v>
      </c>
      <c r="K153" s="31" t="s">
        <v>840</v>
      </c>
      <c r="L153" s="30" t="s">
        <v>161</v>
      </c>
      <c r="M153" s="17"/>
      <c r="N153" s="36"/>
      <c r="O153" s="32"/>
      <c r="P153" s="32">
        <v>2.9</v>
      </c>
      <c r="Q153" s="32">
        <v>0</v>
      </c>
      <c r="R153" s="32">
        <v>0</v>
      </c>
      <c r="S153" s="32">
        <v>0</v>
      </c>
      <c r="T153" s="32">
        <v>0.8</v>
      </c>
      <c r="U153" s="32">
        <v>1</v>
      </c>
      <c r="V153" s="37" t="s">
        <v>838</v>
      </c>
      <c r="W153" s="32">
        <v>1.3</v>
      </c>
      <c r="X153" s="32">
        <v>1.5</v>
      </c>
      <c r="Y153" s="32">
        <v>1.8</v>
      </c>
      <c r="Z153" s="32">
        <v>2.1</v>
      </c>
      <c r="AA153" s="32">
        <v>2.9</v>
      </c>
      <c r="AB153" s="37">
        <f t="shared" si="27"/>
        <v>1</v>
      </c>
      <c r="AC153" s="17" t="s">
        <v>45</v>
      </c>
      <c r="AD153" s="17" t="s">
        <v>6</v>
      </c>
      <c r="AE153" s="38" t="s">
        <v>11</v>
      </c>
    </row>
    <row r="154" spans="1:31" ht="97.5" customHeight="1" outlineLevel="1" x14ac:dyDescent="0.25">
      <c r="A154" s="36" t="s">
        <v>752</v>
      </c>
      <c r="B154" s="36" t="s">
        <v>767</v>
      </c>
      <c r="C154" s="53" t="s">
        <v>891</v>
      </c>
      <c r="D154" s="53" t="s">
        <v>857</v>
      </c>
      <c r="E154" s="53"/>
      <c r="F154" s="38" t="s">
        <v>175</v>
      </c>
      <c r="G154" s="30" t="s">
        <v>160</v>
      </c>
      <c r="H154" s="30"/>
      <c r="I154" s="31" t="s">
        <v>1045</v>
      </c>
      <c r="J154" s="31" t="s">
        <v>881</v>
      </c>
      <c r="K154" s="31" t="s">
        <v>840</v>
      </c>
      <c r="L154" s="30" t="s">
        <v>161</v>
      </c>
      <c r="M154" s="17"/>
      <c r="N154" s="36"/>
      <c r="O154" s="32"/>
      <c r="P154" s="32">
        <v>1.9</v>
      </c>
      <c r="Q154" s="32">
        <v>0</v>
      </c>
      <c r="R154" s="32">
        <v>0</v>
      </c>
      <c r="S154" s="32">
        <v>0</v>
      </c>
      <c r="T154" s="32">
        <v>0</v>
      </c>
      <c r="U154" s="32">
        <v>7.9753419007708229E-2</v>
      </c>
      <c r="V154" s="37" t="s">
        <v>838</v>
      </c>
      <c r="W154" s="32">
        <v>0.2995410736382223</v>
      </c>
      <c r="X154" s="32">
        <v>0.75141894830201084</v>
      </c>
      <c r="Y154" s="32">
        <v>1.1805351314382588</v>
      </c>
      <c r="Z154" s="32">
        <v>1.5290399375929251</v>
      </c>
      <c r="AA154" s="32">
        <v>1.8999999999999975</v>
      </c>
      <c r="AB154" s="37">
        <f t="shared" si="27"/>
        <v>0.99999999999999867</v>
      </c>
      <c r="AC154" s="17" t="s">
        <v>45</v>
      </c>
      <c r="AD154" s="17" t="s">
        <v>6</v>
      </c>
      <c r="AE154" s="38" t="s">
        <v>11</v>
      </c>
    </row>
    <row r="155" spans="1:31" ht="97.5" customHeight="1" outlineLevel="1" x14ac:dyDescent="0.25">
      <c r="A155" s="36" t="s">
        <v>752</v>
      </c>
      <c r="B155" s="36" t="s">
        <v>767</v>
      </c>
      <c r="C155" s="53"/>
      <c r="D155" s="53" t="s">
        <v>857</v>
      </c>
      <c r="E155" s="53"/>
      <c r="F155" s="38" t="s">
        <v>176</v>
      </c>
      <c r="G155" s="30" t="s">
        <v>162</v>
      </c>
      <c r="H155" s="30"/>
      <c r="I155" s="31" t="s">
        <v>1045</v>
      </c>
      <c r="J155" s="31" t="s">
        <v>881</v>
      </c>
      <c r="K155" s="31" t="s">
        <v>840</v>
      </c>
      <c r="L155" s="30" t="s">
        <v>163</v>
      </c>
      <c r="M155" s="17"/>
      <c r="N155" s="36"/>
      <c r="O155" s="32"/>
      <c r="P155" s="32">
        <v>22039</v>
      </c>
      <c r="Q155" s="32">
        <v>0</v>
      </c>
      <c r="R155" s="32">
        <v>0</v>
      </c>
      <c r="S155" s="32">
        <f t="shared" ref="S155:AA155" si="29">SUM(S156+S157)</f>
        <v>0</v>
      </c>
      <c r="T155" s="32">
        <f t="shared" si="29"/>
        <v>4000</v>
      </c>
      <c r="U155" s="32">
        <f t="shared" si="29"/>
        <v>5000</v>
      </c>
      <c r="V155" s="37" t="s">
        <v>838</v>
      </c>
      <c r="W155" s="32">
        <f t="shared" si="29"/>
        <v>6393.4047409891928</v>
      </c>
      <c r="X155" s="32">
        <f t="shared" si="29"/>
        <v>9477.5652248699225</v>
      </c>
      <c r="Y155" s="32">
        <f t="shared" si="29"/>
        <v>13706.571836156054</v>
      </c>
      <c r="Z155" s="32">
        <f t="shared" si="29"/>
        <v>17823.300410070489</v>
      </c>
      <c r="AA155" s="32">
        <f t="shared" si="29"/>
        <v>22306.781804123977</v>
      </c>
      <c r="AB155" s="37">
        <f t="shared" si="27"/>
        <v>1.0121503609112925</v>
      </c>
      <c r="AC155" s="17" t="s">
        <v>45</v>
      </c>
      <c r="AD155" s="17" t="s">
        <v>6</v>
      </c>
      <c r="AE155" s="38" t="s">
        <v>11</v>
      </c>
    </row>
    <row r="156" spans="1:31" ht="97.5" customHeight="1" outlineLevel="1" x14ac:dyDescent="0.25">
      <c r="A156" s="36" t="s">
        <v>752</v>
      </c>
      <c r="B156" s="36" t="s">
        <v>767</v>
      </c>
      <c r="C156" s="53" t="s">
        <v>855</v>
      </c>
      <c r="D156" s="53" t="s">
        <v>857</v>
      </c>
      <c r="E156" s="53"/>
      <c r="F156" s="38" t="s">
        <v>176</v>
      </c>
      <c r="G156" s="30" t="s">
        <v>162</v>
      </c>
      <c r="H156" s="30"/>
      <c r="I156" s="31" t="s">
        <v>1047</v>
      </c>
      <c r="J156" s="31" t="s">
        <v>840</v>
      </c>
      <c r="K156" s="31" t="s">
        <v>840</v>
      </c>
      <c r="L156" s="30" t="s">
        <v>163</v>
      </c>
      <c r="M156" s="17"/>
      <c r="N156" s="36"/>
      <c r="O156" s="32"/>
      <c r="P156" s="32">
        <v>13338</v>
      </c>
      <c r="Q156" s="32">
        <v>0</v>
      </c>
      <c r="R156" s="32">
        <v>0</v>
      </c>
      <c r="S156" s="32">
        <v>0</v>
      </c>
      <c r="T156" s="32">
        <v>4000</v>
      </c>
      <c r="U156" s="32">
        <v>5000</v>
      </c>
      <c r="V156" s="37" t="s">
        <v>838</v>
      </c>
      <c r="W156" s="32">
        <v>6000</v>
      </c>
      <c r="X156" s="32">
        <v>8000</v>
      </c>
      <c r="Y156" s="32">
        <v>10000</v>
      </c>
      <c r="Z156" s="32">
        <v>12000</v>
      </c>
      <c r="AA156" s="32">
        <v>13338</v>
      </c>
      <c r="AB156" s="37">
        <f t="shared" si="27"/>
        <v>1</v>
      </c>
      <c r="AC156" s="17" t="s">
        <v>45</v>
      </c>
      <c r="AD156" s="17" t="s">
        <v>6</v>
      </c>
      <c r="AE156" s="38" t="s">
        <v>11</v>
      </c>
    </row>
    <row r="157" spans="1:31" ht="97.5" customHeight="1" outlineLevel="1" x14ac:dyDescent="0.25">
      <c r="A157" s="36" t="s">
        <v>752</v>
      </c>
      <c r="B157" s="36" t="s">
        <v>767</v>
      </c>
      <c r="C157" s="53" t="s">
        <v>891</v>
      </c>
      <c r="D157" s="53" t="s">
        <v>857</v>
      </c>
      <c r="E157" s="53"/>
      <c r="F157" s="38" t="s">
        <v>176</v>
      </c>
      <c r="G157" s="30" t="s">
        <v>162</v>
      </c>
      <c r="H157" s="30"/>
      <c r="I157" s="31" t="s">
        <v>1045</v>
      </c>
      <c r="J157" s="31" t="s">
        <v>840</v>
      </c>
      <c r="K157" s="31" t="s">
        <v>840</v>
      </c>
      <c r="L157" s="30" t="s">
        <v>163</v>
      </c>
      <c r="M157" s="17"/>
      <c r="N157" s="36"/>
      <c r="O157" s="32"/>
      <c r="P157" s="32">
        <v>8701</v>
      </c>
      <c r="Q157" s="32">
        <v>0</v>
      </c>
      <c r="R157" s="32">
        <v>0</v>
      </c>
      <c r="S157" s="32">
        <v>0</v>
      </c>
      <c r="T157" s="32">
        <v>0</v>
      </c>
      <c r="U157" s="32">
        <v>0</v>
      </c>
      <c r="V157" s="37" t="s">
        <v>838</v>
      </c>
      <c r="W157" s="32">
        <v>393.40474098919299</v>
      </c>
      <c r="X157" s="32">
        <v>1477.565224869923</v>
      </c>
      <c r="Y157" s="32">
        <v>3706.5718361560548</v>
      </c>
      <c r="Z157" s="32">
        <v>5823.3004100704902</v>
      </c>
      <c r="AA157" s="32">
        <v>8968.7818041239771</v>
      </c>
      <c r="AB157" s="37">
        <f t="shared" si="27"/>
        <v>1.0307759802464058</v>
      </c>
      <c r="AC157" s="17" t="s">
        <v>45</v>
      </c>
      <c r="AD157" s="17" t="s">
        <v>6</v>
      </c>
      <c r="AE157" s="38" t="s">
        <v>11</v>
      </c>
    </row>
    <row r="158" spans="1:31" ht="97.5" customHeight="1" outlineLevel="1" x14ac:dyDescent="0.25">
      <c r="A158" s="33" t="s">
        <v>1094</v>
      </c>
      <c r="B158" s="33" t="s">
        <v>767</v>
      </c>
      <c r="C158" s="52"/>
      <c r="D158" s="52" t="s">
        <v>857</v>
      </c>
      <c r="E158" s="52" t="s">
        <v>1093</v>
      </c>
      <c r="F158" s="43" t="s">
        <v>1123</v>
      </c>
      <c r="G158" s="29" t="s">
        <v>1124</v>
      </c>
      <c r="H158" s="30"/>
      <c r="I158" s="31"/>
      <c r="J158" s="31"/>
      <c r="K158" s="31" t="s">
        <v>840</v>
      </c>
      <c r="L158" s="29" t="s">
        <v>1103</v>
      </c>
      <c r="M158" s="18"/>
      <c r="N158" s="33"/>
      <c r="O158" s="34">
        <v>70</v>
      </c>
      <c r="P158" s="34"/>
      <c r="Q158" s="34"/>
      <c r="R158" s="34"/>
      <c r="S158" s="34">
        <v>0</v>
      </c>
      <c r="T158" s="34">
        <v>108</v>
      </c>
      <c r="U158" s="34">
        <v>136</v>
      </c>
      <c r="V158" s="35">
        <f>U158/O158</f>
        <v>1.9428571428571428</v>
      </c>
      <c r="W158" s="34" t="s">
        <v>838</v>
      </c>
      <c r="X158" s="34" t="s">
        <v>838</v>
      </c>
      <c r="Y158" s="34" t="s">
        <v>838</v>
      </c>
      <c r="Z158" s="34" t="s">
        <v>838</v>
      </c>
      <c r="AA158" s="34" t="s">
        <v>838</v>
      </c>
      <c r="AB158" s="35" t="s">
        <v>838</v>
      </c>
      <c r="AC158" s="18" t="s">
        <v>45</v>
      </c>
      <c r="AD158" s="18"/>
      <c r="AE158" s="43" t="s">
        <v>11</v>
      </c>
    </row>
    <row r="159" spans="1:31" ht="97.5" customHeight="1" outlineLevel="1" x14ac:dyDescent="0.25">
      <c r="A159" s="36" t="s">
        <v>751</v>
      </c>
      <c r="B159" s="36" t="s">
        <v>768</v>
      </c>
      <c r="C159" s="53"/>
      <c r="D159" s="53" t="s">
        <v>859</v>
      </c>
      <c r="E159" s="53"/>
      <c r="F159" s="38" t="s">
        <v>167</v>
      </c>
      <c r="G159" s="30" t="s">
        <v>165</v>
      </c>
      <c r="H159" s="30" t="s">
        <v>895</v>
      </c>
      <c r="I159" s="31">
        <v>199</v>
      </c>
      <c r="J159" s="31" t="s">
        <v>840</v>
      </c>
      <c r="K159" s="31" t="s">
        <v>840</v>
      </c>
      <c r="L159" s="30" t="s">
        <v>1224</v>
      </c>
      <c r="M159" s="17"/>
      <c r="N159" s="36" t="s">
        <v>166</v>
      </c>
      <c r="O159" s="32"/>
      <c r="P159" s="32">
        <v>120</v>
      </c>
      <c r="Q159" s="32">
        <v>150</v>
      </c>
      <c r="R159" s="32">
        <v>150</v>
      </c>
      <c r="S159" s="32">
        <v>146.25</v>
      </c>
      <c r="T159" s="32">
        <v>142.5</v>
      </c>
      <c r="U159" s="32">
        <v>138.75</v>
      </c>
      <c r="V159" s="37" t="s">
        <v>838</v>
      </c>
      <c r="W159" s="32">
        <v>135</v>
      </c>
      <c r="X159" s="32">
        <v>131.25</v>
      </c>
      <c r="Y159" s="32">
        <v>127.5</v>
      </c>
      <c r="Z159" s="32">
        <v>123.75</v>
      </c>
      <c r="AA159" s="32">
        <v>120</v>
      </c>
      <c r="AB159" s="37">
        <f t="shared" ref="AB159:AB171" si="30">AA159/P159</f>
        <v>1</v>
      </c>
      <c r="AC159" s="17" t="s">
        <v>149</v>
      </c>
      <c r="AD159" s="17" t="s">
        <v>6</v>
      </c>
      <c r="AE159" s="38" t="s">
        <v>11</v>
      </c>
    </row>
    <row r="160" spans="1:31" ht="97.5" customHeight="1" outlineLevel="1" x14ac:dyDescent="0.25">
      <c r="A160" s="36" t="s">
        <v>752</v>
      </c>
      <c r="B160" s="36" t="s">
        <v>768</v>
      </c>
      <c r="C160" s="53"/>
      <c r="D160" s="53" t="s">
        <v>859</v>
      </c>
      <c r="E160" s="53"/>
      <c r="F160" s="38" t="s">
        <v>177</v>
      </c>
      <c r="G160" s="30" t="s">
        <v>169</v>
      </c>
      <c r="H160" s="30"/>
      <c r="I160" s="31">
        <v>199</v>
      </c>
      <c r="J160" s="31" t="s">
        <v>881</v>
      </c>
      <c r="K160" s="31" t="s">
        <v>840</v>
      </c>
      <c r="L160" s="30" t="s">
        <v>170</v>
      </c>
      <c r="M160" s="17"/>
      <c r="N160" s="36"/>
      <c r="O160" s="32"/>
      <c r="P160" s="32">
        <v>13718237</v>
      </c>
      <c r="Q160" s="32">
        <v>0</v>
      </c>
      <c r="R160" s="32">
        <v>0</v>
      </c>
      <c r="S160" s="32">
        <v>0</v>
      </c>
      <c r="T160" s="32">
        <v>0</v>
      </c>
      <c r="U160" s="32">
        <v>0</v>
      </c>
      <c r="V160" s="37" t="s">
        <v>838</v>
      </c>
      <c r="W160" s="32">
        <v>0</v>
      </c>
      <c r="X160" s="32">
        <v>4558284.4070398398</v>
      </c>
      <c r="Y160" s="32">
        <v>10565134.314539839</v>
      </c>
      <c r="Z160" s="32">
        <v>12567417.617039839</v>
      </c>
      <c r="AA160" s="32">
        <v>20536239</v>
      </c>
      <c r="AB160" s="37">
        <f t="shared" si="30"/>
        <v>1.4970027854162309</v>
      </c>
      <c r="AC160" s="17" t="s">
        <v>45</v>
      </c>
      <c r="AD160" s="17" t="s">
        <v>6</v>
      </c>
      <c r="AE160" s="38" t="s">
        <v>11</v>
      </c>
    </row>
    <row r="161" spans="1:31" ht="97.5" customHeight="1" outlineLevel="1" x14ac:dyDescent="0.25">
      <c r="A161" s="36" t="s">
        <v>752</v>
      </c>
      <c r="B161" s="36" t="s">
        <v>768</v>
      </c>
      <c r="C161" s="53"/>
      <c r="D161" s="53" t="s">
        <v>859</v>
      </c>
      <c r="E161" s="53"/>
      <c r="F161" s="38" t="s">
        <v>178</v>
      </c>
      <c r="G161" s="30" t="s">
        <v>160</v>
      </c>
      <c r="H161" s="30"/>
      <c r="I161" s="31">
        <v>198</v>
      </c>
      <c r="J161" s="31" t="s">
        <v>881</v>
      </c>
      <c r="K161" s="31" t="s">
        <v>840</v>
      </c>
      <c r="L161" s="30" t="s">
        <v>161</v>
      </c>
      <c r="M161" s="17"/>
      <c r="N161" s="36"/>
      <c r="O161" s="32"/>
      <c r="P161" s="32">
        <v>1.2</v>
      </c>
      <c r="Q161" s="32">
        <v>0</v>
      </c>
      <c r="R161" s="32">
        <v>0</v>
      </c>
      <c r="S161" s="32">
        <v>0</v>
      </c>
      <c r="T161" s="32">
        <v>0</v>
      </c>
      <c r="U161" s="32">
        <v>0</v>
      </c>
      <c r="V161" s="37" t="s">
        <v>838</v>
      </c>
      <c r="W161" s="32">
        <v>0.39953332899328409</v>
      </c>
      <c r="X161" s="32">
        <v>0.92603332899328406</v>
      </c>
      <c r="Y161" s="32">
        <v>1.101533328993284</v>
      </c>
      <c r="Z161" s="32">
        <v>1.382078997265769</v>
      </c>
      <c r="AA161" s="32">
        <v>1.8</v>
      </c>
      <c r="AB161" s="37">
        <f t="shared" si="30"/>
        <v>1.5</v>
      </c>
      <c r="AC161" s="17" t="s">
        <v>45</v>
      </c>
      <c r="AD161" s="17" t="s">
        <v>6</v>
      </c>
      <c r="AE161" s="38" t="s">
        <v>11</v>
      </c>
    </row>
    <row r="162" spans="1:31" ht="97.5" customHeight="1" outlineLevel="1" x14ac:dyDescent="0.25">
      <c r="A162" s="36" t="s">
        <v>752</v>
      </c>
      <c r="B162" s="36" t="s">
        <v>768</v>
      </c>
      <c r="C162" s="53"/>
      <c r="D162" s="53" t="s">
        <v>859</v>
      </c>
      <c r="E162" s="53"/>
      <c r="F162" s="38" t="s">
        <v>179</v>
      </c>
      <c r="G162" s="30" t="s">
        <v>162</v>
      </c>
      <c r="H162" s="30"/>
      <c r="I162" s="31">
        <v>199</v>
      </c>
      <c r="J162" s="31" t="s">
        <v>840</v>
      </c>
      <c r="K162" s="31" t="s">
        <v>840</v>
      </c>
      <c r="L162" s="30" t="s">
        <v>163</v>
      </c>
      <c r="M162" s="17"/>
      <c r="N162" s="36"/>
      <c r="O162" s="32"/>
      <c r="P162" s="32">
        <v>3460</v>
      </c>
      <c r="Q162" s="32">
        <v>0</v>
      </c>
      <c r="R162" s="32">
        <v>0</v>
      </c>
      <c r="S162" s="32">
        <v>0</v>
      </c>
      <c r="T162" s="32">
        <v>0</v>
      </c>
      <c r="U162" s="32">
        <v>0</v>
      </c>
      <c r="V162" s="37" t="s">
        <v>838</v>
      </c>
      <c r="W162" s="32">
        <v>0</v>
      </c>
      <c r="X162" s="32">
        <v>1139.3266631715042</v>
      </c>
      <c r="Y162" s="32">
        <v>2640.7170219465038</v>
      </c>
      <c r="Z162" s="32">
        <v>3141.180474871504</v>
      </c>
      <c r="AA162" s="32">
        <v>5132.9584915384621</v>
      </c>
      <c r="AB162" s="37">
        <f t="shared" si="30"/>
        <v>1.4835140148955093</v>
      </c>
      <c r="AC162" s="17" t="s">
        <v>45</v>
      </c>
      <c r="AD162" s="17" t="s">
        <v>6</v>
      </c>
      <c r="AE162" s="38" t="s">
        <v>11</v>
      </c>
    </row>
    <row r="163" spans="1:31" ht="97.5" customHeight="1" outlineLevel="1" x14ac:dyDescent="0.25">
      <c r="A163" s="36" t="s">
        <v>751</v>
      </c>
      <c r="B163" s="36" t="s">
        <v>769</v>
      </c>
      <c r="C163" s="53"/>
      <c r="D163" s="53" t="s">
        <v>857</v>
      </c>
      <c r="E163" s="53"/>
      <c r="F163" s="38" t="s">
        <v>180</v>
      </c>
      <c r="G163" s="30" t="s">
        <v>181</v>
      </c>
      <c r="H163" s="30" t="s">
        <v>894</v>
      </c>
      <c r="I163" s="31" t="s">
        <v>1048</v>
      </c>
      <c r="J163" s="31" t="s">
        <v>840</v>
      </c>
      <c r="K163" s="31" t="s">
        <v>840</v>
      </c>
      <c r="L163" s="30" t="s">
        <v>40</v>
      </c>
      <c r="M163" s="17"/>
      <c r="N163" s="36" t="s">
        <v>182</v>
      </c>
      <c r="O163" s="32"/>
      <c r="P163" s="54">
        <v>20.7</v>
      </c>
      <c r="Q163" s="54">
        <v>28.1</v>
      </c>
      <c r="R163" s="54">
        <v>28.1</v>
      </c>
      <c r="S163" s="54">
        <v>32.087499999999999</v>
      </c>
      <c r="T163" s="54">
        <v>36.074999999999996</v>
      </c>
      <c r="U163" s="54">
        <v>40.062499999999993</v>
      </c>
      <c r="V163" s="37" t="s">
        <v>838</v>
      </c>
      <c r="W163" s="54">
        <v>44.04999999999999</v>
      </c>
      <c r="X163" s="54">
        <v>48.037499999999987</v>
      </c>
      <c r="Y163" s="54">
        <v>52.024999999999984</v>
      </c>
      <c r="Z163" s="54">
        <v>56.012499999999982</v>
      </c>
      <c r="AA163" s="54">
        <v>59.999999999999979</v>
      </c>
      <c r="AB163" s="37">
        <f t="shared" si="30"/>
        <v>2.8985507246376803</v>
      </c>
      <c r="AC163" s="17" t="s">
        <v>183</v>
      </c>
      <c r="AD163" s="17" t="s">
        <v>6</v>
      </c>
      <c r="AE163" s="38" t="s">
        <v>155</v>
      </c>
    </row>
    <row r="164" spans="1:31" ht="97.5" customHeight="1" outlineLevel="1" x14ac:dyDescent="0.25">
      <c r="A164" s="36" t="s">
        <v>751</v>
      </c>
      <c r="B164" s="36" t="s">
        <v>769</v>
      </c>
      <c r="C164" s="53"/>
      <c r="D164" s="53" t="s">
        <v>857</v>
      </c>
      <c r="E164" s="53"/>
      <c r="F164" s="38" t="s">
        <v>184</v>
      </c>
      <c r="G164" s="30" t="s">
        <v>185</v>
      </c>
      <c r="H164" s="30"/>
      <c r="I164" s="31" t="s">
        <v>1048</v>
      </c>
      <c r="J164" s="31" t="s">
        <v>840</v>
      </c>
      <c r="K164" s="31" t="s">
        <v>840</v>
      </c>
      <c r="L164" s="30" t="s">
        <v>161</v>
      </c>
      <c r="M164" s="17"/>
      <c r="N164" s="36" t="s">
        <v>186</v>
      </c>
      <c r="O164" s="32"/>
      <c r="P164" s="32">
        <v>1314.4</v>
      </c>
      <c r="Q164" s="32">
        <v>1719.8</v>
      </c>
      <c r="R164" s="32">
        <v>1719.8</v>
      </c>
      <c r="S164" s="32">
        <v>1732.325</v>
      </c>
      <c r="T164" s="32">
        <v>1744.8500000000001</v>
      </c>
      <c r="U164" s="32">
        <v>1757.3750000000002</v>
      </c>
      <c r="V164" s="37" t="s">
        <v>838</v>
      </c>
      <c r="W164" s="32">
        <v>1769.9000000000003</v>
      </c>
      <c r="X164" s="32">
        <v>1782.4250000000004</v>
      </c>
      <c r="Y164" s="32">
        <v>1794.9500000000005</v>
      </c>
      <c r="Z164" s="32">
        <v>1807.4750000000006</v>
      </c>
      <c r="AA164" s="32">
        <v>1820.0000000000007</v>
      </c>
      <c r="AB164" s="37">
        <f t="shared" si="30"/>
        <v>1.3846622032866711</v>
      </c>
      <c r="AC164" s="17" t="s">
        <v>94</v>
      </c>
      <c r="AD164" s="17" t="s">
        <v>6</v>
      </c>
      <c r="AE164" s="38" t="s">
        <v>155</v>
      </c>
    </row>
    <row r="165" spans="1:31" ht="97.5" customHeight="1" outlineLevel="1" x14ac:dyDescent="0.25">
      <c r="A165" s="36" t="s">
        <v>752</v>
      </c>
      <c r="B165" s="36" t="s">
        <v>769</v>
      </c>
      <c r="C165" s="53"/>
      <c r="D165" s="53" t="s">
        <v>857</v>
      </c>
      <c r="E165" s="53"/>
      <c r="F165" s="38" t="s">
        <v>194</v>
      </c>
      <c r="G165" s="30" t="s">
        <v>160</v>
      </c>
      <c r="H165" s="30"/>
      <c r="I165" s="31" t="s">
        <v>1048</v>
      </c>
      <c r="J165" s="31" t="s">
        <v>881</v>
      </c>
      <c r="K165" s="31" t="s">
        <v>840</v>
      </c>
      <c r="L165" s="30" t="s">
        <v>161</v>
      </c>
      <c r="M165" s="17"/>
      <c r="N165" s="36"/>
      <c r="O165" s="32"/>
      <c r="P165" s="32">
        <v>28</v>
      </c>
      <c r="Q165" s="32">
        <v>0</v>
      </c>
      <c r="R165" s="32">
        <v>0</v>
      </c>
      <c r="S165" s="32">
        <v>0</v>
      </c>
      <c r="T165" s="32">
        <v>0</v>
      </c>
      <c r="U165" s="32">
        <v>0</v>
      </c>
      <c r="V165" s="37" t="s">
        <v>838</v>
      </c>
      <c r="W165" s="32">
        <v>4</v>
      </c>
      <c r="X165" s="32">
        <v>13</v>
      </c>
      <c r="Y165" s="32">
        <v>48</v>
      </c>
      <c r="Z165" s="32">
        <v>48</v>
      </c>
      <c r="AA165" s="32">
        <v>48</v>
      </c>
      <c r="AB165" s="37">
        <f t="shared" si="30"/>
        <v>1.7142857142857142</v>
      </c>
      <c r="AC165" s="17" t="s">
        <v>45</v>
      </c>
      <c r="AD165" s="17" t="s">
        <v>6</v>
      </c>
      <c r="AE165" s="38" t="s">
        <v>155</v>
      </c>
    </row>
    <row r="166" spans="1:31" ht="97.5" customHeight="1" outlineLevel="1" x14ac:dyDescent="0.25">
      <c r="A166" s="36" t="s">
        <v>752</v>
      </c>
      <c r="B166" s="36" t="s">
        <v>769</v>
      </c>
      <c r="C166" s="53"/>
      <c r="D166" s="53" t="s">
        <v>857</v>
      </c>
      <c r="E166" s="53"/>
      <c r="F166" s="38" t="s">
        <v>187</v>
      </c>
      <c r="G166" s="30" t="s">
        <v>188</v>
      </c>
      <c r="H166" s="30"/>
      <c r="I166" s="31" t="s">
        <v>1048</v>
      </c>
      <c r="J166" s="31" t="s">
        <v>881</v>
      </c>
      <c r="K166" s="31" t="s">
        <v>840</v>
      </c>
      <c r="L166" s="30" t="s">
        <v>161</v>
      </c>
      <c r="M166" s="17"/>
      <c r="N166" s="36"/>
      <c r="O166" s="32"/>
      <c r="P166" s="32">
        <v>70</v>
      </c>
      <c r="Q166" s="32">
        <v>0</v>
      </c>
      <c r="R166" s="32">
        <v>0</v>
      </c>
      <c r="S166" s="32">
        <v>0</v>
      </c>
      <c r="T166" s="32">
        <v>0</v>
      </c>
      <c r="U166" s="32">
        <v>0</v>
      </c>
      <c r="V166" s="37" t="s">
        <v>838</v>
      </c>
      <c r="W166" s="32">
        <v>6</v>
      </c>
      <c r="X166" s="32">
        <v>19</v>
      </c>
      <c r="Y166" s="32">
        <v>72</v>
      </c>
      <c r="Z166" s="32">
        <v>72</v>
      </c>
      <c r="AA166" s="32">
        <v>72</v>
      </c>
      <c r="AB166" s="37">
        <f t="shared" si="30"/>
        <v>1.0285714285714285</v>
      </c>
      <c r="AC166" s="17" t="s">
        <v>98</v>
      </c>
      <c r="AD166" s="17" t="s">
        <v>6</v>
      </c>
      <c r="AE166" s="38" t="s">
        <v>155</v>
      </c>
    </row>
    <row r="167" spans="1:31" ht="97.5" customHeight="1" outlineLevel="1" x14ac:dyDescent="0.25">
      <c r="A167" s="36" t="s">
        <v>752</v>
      </c>
      <c r="B167" s="36" t="s">
        <v>769</v>
      </c>
      <c r="C167" s="53"/>
      <c r="D167" s="53" t="s">
        <v>857</v>
      </c>
      <c r="E167" s="53"/>
      <c r="F167" s="38" t="s">
        <v>189</v>
      </c>
      <c r="G167" s="30" t="s">
        <v>190</v>
      </c>
      <c r="H167" s="30"/>
      <c r="I167" s="31" t="s">
        <v>1048</v>
      </c>
      <c r="J167" s="31" t="s">
        <v>881</v>
      </c>
      <c r="K167" s="31" t="s">
        <v>867</v>
      </c>
      <c r="L167" s="30" t="s">
        <v>191</v>
      </c>
      <c r="M167" s="17"/>
      <c r="N167" s="36"/>
      <c r="O167" s="32"/>
      <c r="P167" s="32">
        <v>70</v>
      </c>
      <c r="Q167" s="32">
        <v>0</v>
      </c>
      <c r="R167" s="32">
        <v>0</v>
      </c>
      <c r="S167" s="32">
        <v>0</v>
      </c>
      <c r="T167" s="32">
        <v>0</v>
      </c>
      <c r="U167" s="32">
        <v>0</v>
      </c>
      <c r="V167" s="37" t="s">
        <v>838</v>
      </c>
      <c r="W167" s="32">
        <v>5</v>
      </c>
      <c r="X167" s="32">
        <v>16</v>
      </c>
      <c r="Y167" s="32">
        <v>61.000000000000007</v>
      </c>
      <c r="Z167" s="32">
        <v>61.000000000000007</v>
      </c>
      <c r="AA167" s="32">
        <v>61.000000000000007</v>
      </c>
      <c r="AB167" s="37">
        <f t="shared" si="30"/>
        <v>0.87142857142857155</v>
      </c>
      <c r="AC167" s="17" t="s">
        <v>45</v>
      </c>
      <c r="AD167" s="17" t="s">
        <v>6</v>
      </c>
      <c r="AE167" s="38" t="s">
        <v>155</v>
      </c>
    </row>
    <row r="168" spans="1:31" ht="97.5" customHeight="1" outlineLevel="1" x14ac:dyDescent="0.25">
      <c r="A168" s="36" t="s">
        <v>752</v>
      </c>
      <c r="B168" s="36" t="s">
        <v>769</v>
      </c>
      <c r="C168" s="53"/>
      <c r="D168" s="53" t="s">
        <v>857</v>
      </c>
      <c r="E168" s="53"/>
      <c r="F168" s="38" t="s">
        <v>192</v>
      </c>
      <c r="G168" s="30" t="s">
        <v>193</v>
      </c>
      <c r="H168" s="30"/>
      <c r="I168" s="31" t="s">
        <v>1048</v>
      </c>
      <c r="J168" s="31" t="s">
        <v>881</v>
      </c>
      <c r="K168" s="31" t="s">
        <v>840</v>
      </c>
      <c r="L168" s="30" t="s">
        <v>159</v>
      </c>
      <c r="M168" s="17"/>
      <c r="N168" s="36"/>
      <c r="O168" s="32"/>
      <c r="P168" s="32">
        <v>49000</v>
      </c>
      <c r="Q168" s="32">
        <v>0</v>
      </c>
      <c r="R168" s="32">
        <v>0</v>
      </c>
      <c r="S168" s="32">
        <v>0</v>
      </c>
      <c r="T168" s="32">
        <v>0</v>
      </c>
      <c r="U168" s="32">
        <v>0</v>
      </c>
      <c r="V168" s="37" t="s">
        <v>838</v>
      </c>
      <c r="W168" s="54">
        <v>0</v>
      </c>
      <c r="X168" s="54">
        <v>4046</v>
      </c>
      <c r="Y168" s="54">
        <v>13037</v>
      </c>
      <c r="Z168" s="54">
        <v>49000</v>
      </c>
      <c r="AA168" s="54">
        <v>49000</v>
      </c>
      <c r="AB168" s="37">
        <f t="shared" si="30"/>
        <v>1</v>
      </c>
      <c r="AC168" s="17" t="s">
        <v>45</v>
      </c>
      <c r="AD168" s="17" t="s">
        <v>6</v>
      </c>
      <c r="AE168" s="38" t="s">
        <v>155</v>
      </c>
    </row>
    <row r="169" spans="1:31" ht="97.5" customHeight="1" outlineLevel="1" x14ac:dyDescent="0.25">
      <c r="A169" s="36" t="s">
        <v>752</v>
      </c>
      <c r="B169" s="36" t="s">
        <v>769</v>
      </c>
      <c r="C169" s="53"/>
      <c r="D169" s="53" t="s">
        <v>857</v>
      </c>
      <c r="E169" s="53"/>
      <c r="F169" s="38" t="s">
        <v>195</v>
      </c>
      <c r="G169" s="30" t="s">
        <v>162</v>
      </c>
      <c r="H169" s="30"/>
      <c r="I169" s="31" t="s">
        <v>1048</v>
      </c>
      <c r="J169" s="31" t="s">
        <v>840</v>
      </c>
      <c r="K169" s="31" t="s">
        <v>840</v>
      </c>
      <c r="L169" s="30" t="s">
        <v>163</v>
      </c>
      <c r="M169" s="17"/>
      <c r="N169" s="36"/>
      <c r="O169" s="32"/>
      <c r="P169" s="32">
        <v>30454</v>
      </c>
      <c r="Q169" s="32">
        <v>0</v>
      </c>
      <c r="R169" s="32">
        <v>0</v>
      </c>
      <c r="S169" s="32">
        <v>0</v>
      </c>
      <c r="T169" s="32">
        <v>0</v>
      </c>
      <c r="U169" s="32">
        <v>0</v>
      </c>
      <c r="V169" s="37" t="s">
        <v>838</v>
      </c>
      <c r="W169" s="54">
        <v>0</v>
      </c>
      <c r="X169" s="54">
        <v>4350.5333333333328</v>
      </c>
      <c r="Y169" s="54">
        <v>14139.233333333334</v>
      </c>
      <c r="Z169" s="54">
        <v>52206.400000000001</v>
      </c>
      <c r="AA169" s="54">
        <v>52206.400000000001</v>
      </c>
      <c r="AB169" s="37">
        <f t="shared" si="30"/>
        <v>1.7142707033558811</v>
      </c>
      <c r="AC169" s="17" t="s">
        <v>45</v>
      </c>
      <c r="AD169" s="17" t="s">
        <v>6</v>
      </c>
      <c r="AE169" s="38" t="s">
        <v>155</v>
      </c>
    </row>
    <row r="170" spans="1:31" ht="97.5" customHeight="1" outlineLevel="1" x14ac:dyDescent="0.25">
      <c r="A170" s="36" t="s">
        <v>751</v>
      </c>
      <c r="B170" s="36" t="s">
        <v>770</v>
      </c>
      <c r="C170" s="53"/>
      <c r="D170" s="53" t="s">
        <v>858</v>
      </c>
      <c r="E170" s="53"/>
      <c r="F170" s="38" t="s">
        <v>196</v>
      </c>
      <c r="G170" s="30" t="s">
        <v>197</v>
      </c>
      <c r="H170" s="30"/>
      <c r="I170" s="31">
        <v>199</v>
      </c>
      <c r="J170" s="31" t="s">
        <v>840</v>
      </c>
      <c r="K170" s="31" t="s">
        <v>840</v>
      </c>
      <c r="L170" s="30" t="s">
        <v>198</v>
      </c>
      <c r="M170" s="17"/>
      <c r="N170" s="36" t="s">
        <v>199</v>
      </c>
      <c r="O170" s="32"/>
      <c r="P170" s="32">
        <v>747</v>
      </c>
      <c r="Q170" s="32">
        <v>194</v>
      </c>
      <c r="R170" s="32">
        <v>218</v>
      </c>
      <c r="S170" s="32">
        <v>251</v>
      </c>
      <c r="T170" s="32">
        <v>300</v>
      </c>
      <c r="U170" s="32">
        <v>340</v>
      </c>
      <c r="V170" s="37" t="s">
        <v>838</v>
      </c>
      <c r="W170" s="54">
        <v>380</v>
      </c>
      <c r="X170" s="54">
        <v>471</v>
      </c>
      <c r="Y170" s="54">
        <v>562</v>
      </c>
      <c r="Z170" s="54">
        <v>653</v>
      </c>
      <c r="AA170" s="54">
        <v>747</v>
      </c>
      <c r="AB170" s="37">
        <f t="shared" si="30"/>
        <v>1</v>
      </c>
      <c r="AC170" s="17" t="s">
        <v>200</v>
      </c>
      <c r="AD170" s="17" t="s">
        <v>201</v>
      </c>
      <c r="AE170" s="38" t="s">
        <v>11</v>
      </c>
    </row>
    <row r="171" spans="1:31" ht="97.5" customHeight="1" outlineLevel="1" x14ac:dyDescent="0.25">
      <c r="A171" s="36" t="s">
        <v>752</v>
      </c>
      <c r="B171" s="36" t="s">
        <v>770</v>
      </c>
      <c r="C171" s="53"/>
      <c r="D171" s="53" t="s">
        <v>858</v>
      </c>
      <c r="E171" s="53"/>
      <c r="F171" s="38" t="s">
        <v>202</v>
      </c>
      <c r="G171" s="30" t="s">
        <v>203</v>
      </c>
      <c r="H171" s="30"/>
      <c r="I171" s="31">
        <v>199</v>
      </c>
      <c r="J171" s="31" t="s">
        <v>881</v>
      </c>
      <c r="K171" s="31" t="s">
        <v>882</v>
      </c>
      <c r="L171" s="30" t="s">
        <v>204</v>
      </c>
      <c r="M171" s="17"/>
      <c r="N171" s="36"/>
      <c r="O171" s="32"/>
      <c r="P171" s="32">
        <v>235</v>
      </c>
      <c r="Q171" s="32">
        <v>0</v>
      </c>
      <c r="R171" s="32">
        <v>0</v>
      </c>
      <c r="S171" s="32">
        <v>0</v>
      </c>
      <c r="T171" s="32">
        <v>30</v>
      </c>
      <c r="U171" s="32">
        <v>70</v>
      </c>
      <c r="V171" s="37" t="s">
        <v>838</v>
      </c>
      <c r="W171" s="54">
        <v>100</v>
      </c>
      <c r="X171" s="54">
        <v>145</v>
      </c>
      <c r="Y171" s="54">
        <v>150</v>
      </c>
      <c r="Z171" s="54">
        <v>150</v>
      </c>
      <c r="AA171" s="54">
        <v>150</v>
      </c>
      <c r="AB171" s="37">
        <f t="shared" si="30"/>
        <v>0.63829787234042556</v>
      </c>
      <c r="AC171" s="17" t="s">
        <v>45</v>
      </c>
      <c r="AD171" s="17" t="s">
        <v>6</v>
      </c>
      <c r="AE171" s="38" t="s">
        <v>11</v>
      </c>
    </row>
    <row r="172" spans="1:31" ht="97.5" customHeight="1" outlineLevel="1" x14ac:dyDescent="0.25">
      <c r="A172" s="36" t="s">
        <v>751</v>
      </c>
      <c r="B172" s="36" t="s">
        <v>771</v>
      </c>
      <c r="C172" s="53"/>
      <c r="D172" s="53" t="s">
        <v>858</v>
      </c>
      <c r="E172" s="53"/>
      <c r="F172" s="38" t="s">
        <v>205</v>
      </c>
      <c r="G172" s="30" t="s">
        <v>206</v>
      </c>
      <c r="H172" s="30" t="s">
        <v>955</v>
      </c>
      <c r="I172" s="31">
        <v>199402</v>
      </c>
      <c r="J172" s="31" t="s">
        <v>840</v>
      </c>
      <c r="K172" s="31" t="s">
        <v>840</v>
      </c>
      <c r="L172" s="30" t="s">
        <v>207</v>
      </c>
      <c r="M172" s="17"/>
      <c r="N172" s="36" t="s">
        <v>524</v>
      </c>
      <c r="O172" s="32"/>
      <c r="P172" s="55">
        <v>88.42</v>
      </c>
      <c r="Q172" s="55">
        <v>92</v>
      </c>
      <c r="R172" s="55">
        <v>87.2</v>
      </c>
      <c r="S172" s="55">
        <v>87.2</v>
      </c>
      <c r="T172" s="55">
        <v>87.2</v>
      </c>
      <c r="U172" s="55">
        <v>87.2</v>
      </c>
      <c r="V172" s="55" t="s">
        <v>838</v>
      </c>
      <c r="W172" s="55">
        <v>87.2</v>
      </c>
      <c r="X172" s="55">
        <v>87.2</v>
      </c>
      <c r="Y172" s="55">
        <v>87.2</v>
      </c>
      <c r="Z172" s="55">
        <v>87.2</v>
      </c>
      <c r="AA172" s="55">
        <v>88.42</v>
      </c>
      <c r="AB172" s="37">
        <v>1</v>
      </c>
      <c r="AC172" s="17" t="s">
        <v>208</v>
      </c>
      <c r="AD172" s="17" t="s">
        <v>201</v>
      </c>
      <c r="AE172" s="38" t="s">
        <v>155</v>
      </c>
    </row>
    <row r="173" spans="1:31" ht="97.5" customHeight="1" outlineLevel="1" x14ac:dyDescent="0.25">
      <c r="A173" s="33" t="s">
        <v>752</v>
      </c>
      <c r="B173" s="33" t="s">
        <v>771</v>
      </c>
      <c r="C173" s="52" t="s">
        <v>892</v>
      </c>
      <c r="D173" s="52" t="s">
        <v>858</v>
      </c>
      <c r="E173" s="52" t="s">
        <v>1093</v>
      </c>
      <c r="F173" s="43" t="s">
        <v>212</v>
      </c>
      <c r="G173" s="29" t="s">
        <v>213</v>
      </c>
      <c r="H173" s="30"/>
      <c r="I173" s="31">
        <v>199402</v>
      </c>
      <c r="J173" s="31" t="s">
        <v>881</v>
      </c>
      <c r="K173" s="31" t="s">
        <v>882</v>
      </c>
      <c r="L173" s="29" t="s">
        <v>191</v>
      </c>
      <c r="M173" s="18"/>
      <c r="N173" s="33"/>
      <c r="O173" s="34">
        <v>0</v>
      </c>
      <c r="P173" s="34">
        <v>8</v>
      </c>
      <c r="Q173" s="34">
        <v>0</v>
      </c>
      <c r="R173" s="34">
        <v>0</v>
      </c>
      <c r="S173" s="34">
        <v>0</v>
      </c>
      <c r="T173" s="34">
        <v>0</v>
      </c>
      <c r="U173" s="34">
        <v>0</v>
      </c>
      <c r="V173" s="35" t="s">
        <v>838</v>
      </c>
      <c r="W173" s="56">
        <v>3.9</v>
      </c>
      <c r="X173" s="56">
        <v>3.9</v>
      </c>
      <c r="Y173" s="56">
        <v>3.9</v>
      </c>
      <c r="Z173" s="56">
        <v>10.5</v>
      </c>
      <c r="AA173" s="56">
        <v>10.5</v>
      </c>
      <c r="AB173" s="35">
        <f>AA173/P173</f>
        <v>1.3125</v>
      </c>
      <c r="AC173" s="18" t="s">
        <v>45</v>
      </c>
      <c r="AD173" s="18" t="s">
        <v>6</v>
      </c>
      <c r="AE173" s="43" t="s">
        <v>155</v>
      </c>
    </row>
    <row r="174" spans="1:31" ht="97.5" customHeight="1" outlineLevel="1" x14ac:dyDescent="0.25">
      <c r="A174" s="36" t="s">
        <v>752</v>
      </c>
      <c r="B174" s="36" t="s">
        <v>771</v>
      </c>
      <c r="C174" s="53" t="s">
        <v>893</v>
      </c>
      <c r="D174" s="53" t="s">
        <v>858</v>
      </c>
      <c r="E174" s="53"/>
      <c r="F174" s="38" t="s">
        <v>209</v>
      </c>
      <c r="G174" s="30" t="s">
        <v>210</v>
      </c>
      <c r="H174" s="30"/>
      <c r="I174" s="31">
        <v>199402</v>
      </c>
      <c r="J174" s="31" t="s">
        <v>881</v>
      </c>
      <c r="K174" s="31" t="s">
        <v>867</v>
      </c>
      <c r="L174" s="30" t="s">
        <v>211</v>
      </c>
      <c r="M174" s="17"/>
      <c r="N174" s="36"/>
      <c r="O174" s="32"/>
      <c r="P174" s="32">
        <v>50</v>
      </c>
      <c r="Q174" s="32">
        <v>0</v>
      </c>
      <c r="R174" s="32">
        <v>0</v>
      </c>
      <c r="S174" s="32">
        <v>0</v>
      </c>
      <c r="T174" s="32">
        <v>4</v>
      </c>
      <c r="U174" s="32">
        <v>32</v>
      </c>
      <c r="V174" s="37" t="s">
        <v>838</v>
      </c>
      <c r="W174" s="32">
        <v>49</v>
      </c>
      <c r="X174" s="32">
        <v>49</v>
      </c>
      <c r="Y174" s="32">
        <v>49</v>
      </c>
      <c r="Z174" s="32">
        <v>49</v>
      </c>
      <c r="AA174" s="32">
        <v>49</v>
      </c>
      <c r="AB174" s="37">
        <f>AA174/P174</f>
        <v>0.98</v>
      </c>
      <c r="AC174" s="17" t="s">
        <v>45</v>
      </c>
      <c r="AD174" s="17" t="s">
        <v>6</v>
      </c>
      <c r="AE174" s="38" t="s">
        <v>155</v>
      </c>
    </row>
    <row r="175" spans="1:31" ht="97.5" customHeight="1" outlineLevel="1" x14ac:dyDescent="0.25">
      <c r="A175" s="33" t="s">
        <v>1094</v>
      </c>
      <c r="B175" s="33" t="s">
        <v>771</v>
      </c>
      <c r="C175" s="52"/>
      <c r="D175" s="52" t="s">
        <v>858</v>
      </c>
      <c r="E175" s="52" t="s">
        <v>1093</v>
      </c>
      <c r="F175" s="43" t="s">
        <v>1125</v>
      </c>
      <c r="G175" s="29" t="s">
        <v>1126</v>
      </c>
      <c r="H175" s="30"/>
      <c r="I175" s="31"/>
      <c r="J175" s="31"/>
      <c r="K175" s="31" t="s">
        <v>840</v>
      </c>
      <c r="L175" s="29" t="s">
        <v>1103</v>
      </c>
      <c r="M175" s="18"/>
      <c r="N175" s="33"/>
      <c r="O175" s="34">
        <v>2</v>
      </c>
      <c r="P175" s="34"/>
      <c r="Q175" s="34">
        <v>0</v>
      </c>
      <c r="R175" s="34">
        <v>0</v>
      </c>
      <c r="S175" s="34">
        <v>0</v>
      </c>
      <c r="T175" s="34">
        <v>3</v>
      </c>
      <c r="U175" s="34">
        <v>3</v>
      </c>
      <c r="V175" s="35">
        <v>1.5</v>
      </c>
      <c r="W175" s="34" t="s">
        <v>838</v>
      </c>
      <c r="X175" s="34" t="s">
        <v>838</v>
      </c>
      <c r="Y175" s="34" t="s">
        <v>838</v>
      </c>
      <c r="Z175" s="34" t="s">
        <v>838</v>
      </c>
      <c r="AA175" s="34" t="s">
        <v>838</v>
      </c>
      <c r="AB175" s="35" t="s">
        <v>838</v>
      </c>
      <c r="AC175" s="18" t="s">
        <v>45</v>
      </c>
      <c r="AD175" s="18"/>
      <c r="AE175" s="43" t="s">
        <v>155</v>
      </c>
    </row>
    <row r="176" spans="1:31" ht="97.5" customHeight="1" outlineLevel="1" x14ac:dyDescent="0.25">
      <c r="A176" s="33" t="s">
        <v>1098</v>
      </c>
      <c r="B176" s="33">
        <v>5</v>
      </c>
      <c r="C176" s="52"/>
      <c r="D176" s="52"/>
      <c r="E176" s="52" t="s">
        <v>1093</v>
      </c>
      <c r="F176" s="43" t="s">
        <v>1127</v>
      </c>
      <c r="G176" s="29" t="s">
        <v>1129</v>
      </c>
      <c r="H176" s="30"/>
      <c r="I176" s="31"/>
      <c r="J176" s="31"/>
      <c r="K176" s="31" t="s">
        <v>867</v>
      </c>
      <c r="L176" s="29" t="s">
        <v>27</v>
      </c>
      <c r="M176" s="18"/>
      <c r="N176" s="33"/>
      <c r="O176" s="34">
        <v>109957466</v>
      </c>
      <c r="P176" s="34">
        <v>509314166</v>
      </c>
      <c r="Q176" s="34">
        <v>0</v>
      </c>
      <c r="R176" s="34">
        <v>0</v>
      </c>
      <c r="S176" s="34">
        <v>991342.44601941749</v>
      </c>
      <c r="T176" s="34">
        <v>36018257.388838425</v>
      </c>
      <c r="U176" s="34">
        <v>132136470.53008541</v>
      </c>
      <c r="V176" s="35">
        <f>U176/O176</f>
        <v>1.2017053078513598</v>
      </c>
      <c r="W176" s="34">
        <v>253758133.70200852</v>
      </c>
      <c r="X176" s="34">
        <v>367623853.41845161</v>
      </c>
      <c r="Y176" s="34">
        <v>451321204.36953986</v>
      </c>
      <c r="Z176" s="34">
        <v>508309569.45371354</v>
      </c>
      <c r="AA176" s="34">
        <v>542372144.22399473</v>
      </c>
      <c r="AB176" s="35">
        <f>AA176/P176</f>
        <v>1.0649068500953394</v>
      </c>
      <c r="AC176" s="18" t="s">
        <v>1100</v>
      </c>
      <c r="AD176" s="18"/>
      <c r="AE176" s="43" t="s">
        <v>11</v>
      </c>
    </row>
    <row r="177" spans="1:31" ht="97.5" customHeight="1" outlineLevel="1" x14ac:dyDescent="0.25">
      <c r="A177" s="33" t="s">
        <v>1098</v>
      </c>
      <c r="B177" s="33">
        <v>5</v>
      </c>
      <c r="C177" s="52"/>
      <c r="D177" s="52"/>
      <c r="E177" s="52" t="s">
        <v>1093</v>
      </c>
      <c r="F177" s="43" t="s">
        <v>1128</v>
      </c>
      <c r="G177" s="29" t="s">
        <v>1130</v>
      </c>
      <c r="H177" s="30"/>
      <c r="I177" s="31"/>
      <c r="J177" s="31"/>
      <c r="K177" s="31" t="s">
        <v>867</v>
      </c>
      <c r="L177" s="29" t="s">
        <v>27</v>
      </c>
      <c r="M177" s="18"/>
      <c r="N177" s="33"/>
      <c r="O177" s="34">
        <v>46013028</v>
      </c>
      <c r="P177" s="34">
        <v>223692235</v>
      </c>
      <c r="Q177" s="34">
        <v>0</v>
      </c>
      <c r="R177" s="34">
        <v>0</v>
      </c>
      <c r="S177" s="34">
        <v>29898.543689320388</v>
      </c>
      <c r="T177" s="34">
        <v>8577422.8342986908</v>
      </c>
      <c r="U177" s="34">
        <v>44193092.269261785</v>
      </c>
      <c r="V177" s="35">
        <f>U177/O177</f>
        <v>0.96044738175591893</v>
      </c>
      <c r="W177" s="34">
        <v>98133681.339816004</v>
      </c>
      <c r="X177" s="34">
        <v>153857720.91570023</v>
      </c>
      <c r="Y177" s="34">
        <v>206441408.99422193</v>
      </c>
      <c r="Z177" s="34">
        <v>246893019.36245775</v>
      </c>
      <c r="AA177" s="34">
        <v>293175011</v>
      </c>
      <c r="AB177" s="35">
        <f>AA177/P177</f>
        <v>1.3106177378039072</v>
      </c>
      <c r="AC177" s="18" t="s">
        <v>1100</v>
      </c>
      <c r="AD177" s="18"/>
      <c r="AE177" s="43" t="s">
        <v>155</v>
      </c>
    </row>
    <row r="178" spans="1:31" ht="146.25" customHeight="1" outlineLevel="1" x14ac:dyDescent="0.25">
      <c r="A178" s="36" t="s">
        <v>751</v>
      </c>
      <c r="B178" s="36" t="s">
        <v>772</v>
      </c>
      <c r="C178" s="53"/>
      <c r="D178" s="53" t="s">
        <v>859</v>
      </c>
      <c r="E178" s="53"/>
      <c r="F178" s="38" t="s">
        <v>214</v>
      </c>
      <c r="G178" s="30" t="s">
        <v>215</v>
      </c>
      <c r="H178" s="30"/>
      <c r="I178" s="31"/>
      <c r="J178" s="31" t="s">
        <v>840</v>
      </c>
      <c r="K178" s="31" t="s">
        <v>840</v>
      </c>
      <c r="L178" s="30" t="s">
        <v>216</v>
      </c>
      <c r="M178" s="17" t="s">
        <v>1166</v>
      </c>
      <c r="N178" s="36" t="s">
        <v>523</v>
      </c>
      <c r="O178" s="32"/>
      <c r="P178" s="32" t="s">
        <v>217</v>
      </c>
      <c r="Q178" s="32">
        <v>88</v>
      </c>
      <c r="R178" s="32">
        <v>87</v>
      </c>
      <c r="S178" s="32">
        <v>87</v>
      </c>
      <c r="T178" s="32">
        <v>87</v>
      </c>
      <c r="U178" s="32">
        <v>86</v>
      </c>
      <c r="V178" s="37" t="s">
        <v>838</v>
      </c>
      <c r="W178" s="32">
        <v>84</v>
      </c>
      <c r="X178" s="32">
        <v>82</v>
      </c>
      <c r="Y178" s="32">
        <v>78</v>
      </c>
      <c r="Z178" s="32">
        <v>74</v>
      </c>
      <c r="AA178" s="32">
        <v>74</v>
      </c>
      <c r="AB178" s="37">
        <f>AA178/74</f>
        <v>1</v>
      </c>
      <c r="AC178" s="17" t="s">
        <v>218</v>
      </c>
      <c r="AD178" s="17" t="s">
        <v>219</v>
      </c>
      <c r="AE178" s="38" t="s">
        <v>11</v>
      </c>
    </row>
    <row r="179" spans="1:31" ht="97.5" customHeight="1" outlineLevel="1" x14ac:dyDescent="0.25">
      <c r="A179" s="36" t="s">
        <v>752</v>
      </c>
      <c r="B179" s="36" t="s">
        <v>772</v>
      </c>
      <c r="C179" s="53"/>
      <c r="D179" s="53" t="s">
        <v>859</v>
      </c>
      <c r="E179" s="53"/>
      <c r="F179" s="38" t="s">
        <v>236</v>
      </c>
      <c r="G179" s="30" t="s">
        <v>227</v>
      </c>
      <c r="H179" s="30"/>
      <c r="I179" s="31"/>
      <c r="J179" s="31" t="s">
        <v>881</v>
      </c>
      <c r="K179" s="31" t="s">
        <v>882</v>
      </c>
      <c r="L179" s="30" t="s">
        <v>225</v>
      </c>
      <c r="M179" s="17" t="s">
        <v>1166</v>
      </c>
      <c r="N179" s="36"/>
      <c r="O179" s="32"/>
      <c r="P179" s="32">
        <v>200000</v>
      </c>
      <c r="Q179" s="32">
        <v>0</v>
      </c>
      <c r="R179" s="32">
        <v>0</v>
      </c>
      <c r="S179" s="32">
        <v>6020</v>
      </c>
      <c r="T179" s="32">
        <v>6020</v>
      </c>
      <c r="U179" s="32">
        <v>76000</v>
      </c>
      <c r="V179" s="37" t="s">
        <v>838</v>
      </c>
      <c r="W179" s="32">
        <v>133000</v>
      </c>
      <c r="X179" s="32">
        <v>162000</v>
      </c>
      <c r="Y179" s="32">
        <v>176000</v>
      </c>
      <c r="Z179" s="32">
        <v>185000</v>
      </c>
      <c r="AA179" s="32">
        <v>200000</v>
      </c>
      <c r="AB179" s="37">
        <f t="shared" ref="AB179:AB184" si="31">AA179/P179</f>
        <v>1</v>
      </c>
      <c r="AC179" s="17" t="s">
        <v>228</v>
      </c>
      <c r="AD179" s="17" t="s">
        <v>6</v>
      </c>
      <c r="AE179" s="38" t="s">
        <v>11</v>
      </c>
    </row>
    <row r="180" spans="1:31" ht="97.5" customHeight="1" outlineLevel="1" x14ac:dyDescent="0.25">
      <c r="A180" s="36" t="s">
        <v>751</v>
      </c>
      <c r="B180" s="36" t="s">
        <v>773</v>
      </c>
      <c r="C180" s="53"/>
      <c r="D180" s="53" t="s">
        <v>862</v>
      </c>
      <c r="E180" s="53"/>
      <c r="F180" s="38" t="s">
        <v>220</v>
      </c>
      <c r="G180" s="30" t="s">
        <v>221</v>
      </c>
      <c r="H180" s="30"/>
      <c r="I180" s="31">
        <v>425</v>
      </c>
      <c r="J180" s="31" t="s">
        <v>840</v>
      </c>
      <c r="K180" s="31" t="s">
        <v>840</v>
      </c>
      <c r="L180" s="30" t="s">
        <v>222</v>
      </c>
      <c r="M180" s="17" t="s">
        <v>1166</v>
      </c>
      <c r="N180" s="36" t="s">
        <v>522</v>
      </c>
      <c r="O180" s="32"/>
      <c r="P180" s="32">
        <v>35000</v>
      </c>
      <c r="Q180" s="32">
        <v>82300</v>
      </c>
      <c r="R180" s="32">
        <v>82300</v>
      </c>
      <c r="S180" s="32">
        <v>82300</v>
      </c>
      <c r="T180" s="32">
        <v>82300</v>
      </c>
      <c r="U180" s="32">
        <v>67100</v>
      </c>
      <c r="V180" s="37" t="s">
        <v>838</v>
      </c>
      <c r="W180" s="32">
        <v>52300</v>
      </c>
      <c r="X180" s="32">
        <v>46900</v>
      </c>
      <c r="Y180" s="32">
        <v>42900</v>
      </c>
      <c r="Z180" s="32">
        <v>38900</v>
      </c>
      <c r="AA180" s="32">
        <v>35000</v>
      </c>
      <c r="AB180" s="37">
        <f t="shared" si="31"/>
        <v>1</v>
      </c>
      <c r="AC180" s="17" t="s">
        <v>1012</v>
      </c>
      <c r="AD180" s="17" t="s">
        <v>223</v>
      </c>
      <c r="AE180" s="38" t="s">
        <v>11</v>
      </c>
    </row>
    <row r="181" spans="1:31" ht="97.5" customHeight="1" outlineLevel="1" x14ac:dyDescent="0.25">
      <c r="A181" s="36" t="s">
        <v>751</v>
      </c>
      <c r="B181" s="36" t="s">
        <v>773</v>
      </c>
      <c r="C181" s="53"/>
      <c r="D181" s="53" t="s">
        <v>862</v>
      </c>
      <c r="E181" s="53"/>
      <c r="F181" s="38" t="s">
        <v>224</v>
      </c>
      <c r="G181" s="30" t="s">
        <v>899</v>
      </c>
      <c r="H181" s="30"/>
      <c r="I181" s="31">
        <v>365</v>
      </c>
      <c r="J181" s="31" t="s">
        <v>840</v>
      </c>
      <c r="K181" s="31" t="s">
        <v>840</v>
      </c>
      <c r="L181" s="30" t="s">
        <v>225</v>
      </c>
      <c r="M181" s="17" t="s">
        <v>1166</v>
      </c>
      <c r="N181" s="36" t="s">
        <v>521</v>
      </c>
      <c r="O181" s="32"/>
      <c r="P181" s="32">
        <v>8500</v>
      </c>
      <c r="Q181" s="32">
        <v>21000</v>
      </c>
      <c r="R181" s="32">
        <v>21000</v>
      </c>
      <c r="S181" s="32">
        <v>21000</v>
      </c>
      <c r="T181" s="32">
        <v>21000</v>
      </c>
      <c r="U181" s="32">
        <v>17000</v>
      </c>
      <c r="V181" s="37" t="s">
        <v>838</v>
      </c>
      <c r="W181" s="32">
        <v>17000</v>
      </c>
      <c r="X181" s="32">
        <v>11600</v>
      </c>
      <c r="Y181" s="32">
        <v>11600</v>
      </c>
      <c r="Z181" s="32">
        <v>9500</v>
      </c>
      <c r="AA181" s="32">
        <v>8500</v>
      </c>
      <c r="AB181" s="37">
        <f t="shared" si="31"/>
        <v>1</v>
      </c>
      <c r="AC181" s="17" t="s">
        <v>226</v>
      </c>
      <c r="AD181" s="17" t="s">
        <v>223</v>
      </c>
      <c r="AE181" s="38" t="s">
        <v>11</v>
      </c>
    </row>
    <row r="182" spans="1:31" ht="97.5" customHeight="1" outlineLevel="1" x14ac:dyDescent="0.25">
      <c r="A182" s="36" t="s">
        <v>752</v>
      </c>
      <c r="B182" s="36" t="s">
        <v>773</v>
      </c>
      <c r="C182" s="53"/>
      <c r="D182" s="53" t="s">
        <v>862</v>
      </c>
      <c r="E182" s="53"/>
      <c r="F182" s="38" t="s">
        <v>229</v>
      </c>
      <c r="G182" s="30" t="s">
        <v>230</v>
      </c>
      <c r="H182" s="30"/>
      <c r="I182" s="31"/>
      <c r="J182" s="31" t="s">
        <v>881</v>
      </c>
      <c r="K182" s="31" t="s">
        <v>840</v>
      </c>
      <c r="L182" s="30" t="s">
        <v>231</v>
      </c>
      <c r="M182" s="17" t="s">
        <v>1166</v>
      </c>
      <c r="N182" s="36"/>
      <c r="O182" s="32">
        <v>10</v>
      </c>
      <c r="P182" s="32">
        <v>30</v>
      </c>
      <c r="Q182" s="32">
        <v>0</v>
      </c>
      <c r="R182" s="32">
        <v>0</v>
      </c>
      <c r="S182" s="32">
        <v>0</v>
      </c>
      <c r="T182" s="32">
        <v>0</v>
      </c>
      <c r="U182" s="32">
        <v>11</v>
      </c>
      <c r="V182" s="37">
        <f>U182/O182</f>
        <v>1.1000000000000001</v>
      </c>
      <c r="W182" s="32">
        <v>15</v>
      </c>
      <c r="X182" s="32">
        <v>20</v>
      </c>
      <c r="Y182" s="32">
        <v>24</v>
      </c>
      <c r="Z182" s="32">
        <v>28</v>
      </c>
      <c r="AA182" s="32">
        <v>30</v>
      </c>
      <c r="AB182" s="37">
        <f t="shared" si="31"/>
        <v>1</v>
      </c>
      <c r="AC182" s="17" t="s">
        <v>45</v>
      </c>
      <c r="AD182" s="17" t="s">
        <v>6</v>
      </c>
      <c r="AE182" s="38" t="s">
        <v>11</v>
      </c>
    </row>
    <row r="183" spans="1:31" ht="97.5" customHeight="1" outlineLevel="1" x14ac:dyDescent="0.25">
      <c r="A183" s="36" t="s">
        <v>752</v>
      </c>
      <c r="B183" s="36" t="s">
        <v>773</v>
      </c>
      <c r="C183" s="53"/>
      <c r="D183" s="53" t="s">
        <v>862</v>
      </c>
      <c r="E183" s="53"/>
      <c r="F183" s="38" t="s">
        <v>232</v>
      </c>
      <c r="G183" s="30" t="s">
        <v>233</v>
      </c>
      <c r="H183" s="30"/>
      <c r="I183" s="31"/>
      <c r="J183" s="31" t="s">
        <v>881</v>
      </c>
      <c r="K183" s="31" t="s">
        <v>840</v>
      </c>
      <c r="L183" s="30" t="s">
        <v>234</v>
      </c>
      <c r="M183" s="17" t="s">
        <v>1166</v>
      </c>
      <c r="N183" s="36"/>
      <c r="O183" s="32">
        <v>122</v>
      </c>
      <c r="P183" s="32">
        <v>342</v>
      </c>
      <c r="Q183" s="32">
        <v>0</v>
      </c>
      <c r="R183" s="32">
        <v>0</v>
      </c>
      <c r="S183" s="32">
        <v>0</v>
      </c>
      <c r="T183" s="32">
        <v>0</v>
      </c>
      <c r="U183" s="32">
        <v>122</v>
      </c>
      <c r="V183" s="37">
        <f>U183/O183</f>
        <v>1</v>
      </c>
      <c r="W183" s="32">
        <v>200</v>
      </c>
      <c r="X183" s="32">
        <v>230</v>
      </c>
      <c r="Y183" s="32">
        <v>280</v>
      </c>
      <c r="Z183" s="32">
        <v>310</v>
      </c>
      <c r="AA183" s="32">
        <v>342</v>
      </c>
      <c r="AB183" s="37">
        <f t="shared" si="31"/>
        <v>1</v>
      </c>
      <c r="AC183" s="17" t="s">
        <v>45</v>
      </c>
      <c r="AD183" s="17" t="s">
        <v>6</v>
      </c>
      <c r="AE183" s="38" t="s">
        <v>235</v>
      </c>
    </row>
    <row r="184" spans="1:31" ht="213.75" customHeight="1" outlineLevel="1" x14ac:dyDescent="0.25">
      <c r="A184" s="36" t="s">
        <v>751</v>
      </c>
      <c r="B184" s="36" t="s">
        <v>774</v>
      </c>
      <c r="C184" s="53"/>
      <c r="D184" s="53" t="s">
        <v>859</v>
      </c>
      <c r="E184" s="53"/>
      <c r="F184" s="38" t="s">
        <v>237</v>
      </c>
      <c r="G184" s="30" t="s">
        <v>239</v>
      </c>
      <c r="H184" s="30"/>
      <c r="I184" s="31">
        <v>426</v>
      </c>
      <c r="J184" s="31" t="s">
        <v>840</v>
      </c>
      <c r="K184" s="31" t="s">
        <v>840</v>
      </c>
      <c r="L184" s="30" t="s">
        <v>40</v>
      </c>
      <c r="M184" s="17" t="s">
        <v>1166</v>
      </c>
      <c r="N184" s="36" t="s">
        <v>520</v>
      </c>
      <c r="O184" s="32"/>
      <c r="P184" s="54">
        <v>59</v>
      </c>
      <c r="Q184" s="54">
        <v>34.97</v>
      </c>
      <c r="R184" s="54">
        <v>37.799999999999997</v>
      </c>
      <c r="S184" s="54">
        <v>34.97</v>
      </c>
      <c r="T184" s="54">
        <v>34.97</v>
      </c>
      <c r="U184" s="54">
        <v>34.97</v>
      </c>
      <c r="V184" s="37" t="s">
        <v>838</v>
      </c>
      <c r="W184" s="54">
        <v>39.770000000000003</v>
      </c>
      <c r="X184" s="54">
        <v>44.57</v>
      </c>
      <c r="Y184" s="54">
        <v>49.37</v>
      </c>
      <c r="Z184" s="54">
        <v>55</v>
      </c>
      <c r="AA184" s="54">
        <v>59</v>
      </c>
      <c r="AB184" s="37">
        <f t="shared" si="31"/>
        <v>1</v>
      </c>
      <c r="AC184" s="17" t="s">
        <v>238</v>
      </c>
      <c r="AD184" s="17" t="s">
        <v>6</v>
      </c>
      <c r="AE184" s="38" t="s">
        <v>155</v>
      </c>
    </row>
    <row r="185" spans="1:31" ht="223.5" customHeight="1" outlineLevel="1" x14ac:dyDescent="0.25">
      <c r="A185" s="36" t="s">
        <v>752</v>
      </c>
      <c r="B185" s="36" t="s">
        <v>774</v>
      </c>
      <c r="C185" s="53" t="s">
        <v>984</v>
      </c>
      <c r="D185" s="53" t="s">
        <v>859</v>
      </c>
      <c r="E185" s="53"/>
      <c r="F185" s="38" t="s">
        <v>243</v>
      </c>
      <c r="G185" s="30" t="s">
        <v>240</v>
      </c>
      <c r="H185" s="30"/>
      <c r="I185" s="31">
        <v>426</v>
      </c>
      <c r="J185" s="31" t="s">
        <v>881</v>
      </c>
      <c r="K185" s="31" t="s">
        <v>840</v>
      </c>
      <c r="L185" s="30" t="s">
        <v>241</v>
      </c>
      <c r="M185" s="17" t="s">
        <v>1166</v>
      </c>
      <c r="N185" s="36"/>
      <c r="O185" s="32"/>
      <c r="P185" s="32" t="s">
        <v>1275</v>
      </c>
      <c r="Q185" s="32"/>
      <c r="R185" s="32">
        <v>0</v>
      </c>
      <c r="S185" s="32">
        <v>0</v>
      </c>
      <c r="T185" s="32">
        <v>0</v>
      </c>
      <c r="U185" s="32">
        <v>0</v>
      </c>
      <c r="V185" s="37" t="s">
        <v>838</v>
      </c>
      <c r="W185" s="32">
        <v>35000</v>
      </c>
      <c r="X185" s="32">
        <v>75000</v>
      </c>
      <c r="Y185" s="32">
        <v>135000</v>
      </c>
      <c r="Z185" s="32">
        <v>155000</v>
      </c>
      <c r="AA185" s="32">
        <v>172000</v>
      </c>
      <c r="AB185" s="37">
        <v>1</v>
      </c>
      <c r="AC185" s="17" t="s">
        <v>242</v>
      </c>
      <c r="AD185" s="17" t="s">
        <v>6</v>
      </c>
      <c r="AE185" s="38" t="s">
        <v>155</v>
      </c>
    </row>
    <row r="186" spans="1:31" ht="97.5" customHeight="1" outlineLevel="1" x14ac:dyDescent="0.25">
      <c r="A186" s="36" t="s">
        <v>1307</v>
      </c>
      <c r="B186" s="36" t="s">
        <v>774</v>
      </c>
      <c r="C186" s="53" t="s">
        <v>985</v>
      </c>
      <c r="D186" s="53" t="s">
        <v>859</v>
      </c>
      <c r="E186" s="53"/>
      <c r="F186" s="38"/>
      <c r="G186" s="30" t="s">
        <v>959</v>
      </c>
      <c r="H186" s="30"/>
      <c r="I186" s="31">
        <v>426</v>
      </c>
      <c r="J186" s="31" t="s">
        <v>881</v>
      </c>
      <c r="K186" s="31" t="s">
        <v>840</v>
      </c>
      <c r="L186" s="30" t="s">
        <v>241</v>
      </c>
      <c r="M186" s="17" t="s">
        <v>1166</v>
      </c>
      <c r="N186" s="36"/>
      <c r="O186" s="32"/>
      <c r="P186" s="32">
        <v>52000</v>
      </c>
      <c r="Q186" s="32"/>
      <c r="R186" s="32">
        <v>0</v>
      </c>
      <c r="S186" s="32">
        <v>0</v>
      </c>
      <c r="T186" s="32">
        <v>0</v>
      </c>
      <c r="U186" s="32">
        <v>0</v>
      </c>
      <c r="V186" s="37">
        <v>0</v>
      </c>
      <c r="W186" s="32">
        <v>5000</v>
      </c>
      <c r="X186" s="32">
        <v>10000</v>
      </c>
      <c r="Y186" s="32">
        <v>25000</v>
      </c>
      <c r="Z186" s="32">
        <v>40000</v>
      </c>
      <c r="AA186" s="32">
        <v>52000</v>
      </c>
      <c r="AB186" s="37"/>
      <c r="AC186" s="17" t="s">
        <v>759</v>
      </c>
      <c r="AD186" s="17" t="s">
        <v>6</v>
      </c>
      <c r="AE186" s="38" t="s">
        <v>155</v>
      </c>
    </row>
    <row r="187" spans="1:31" ht="97.5" customHeight="1" outlineLevel="1" x14ac:dyDescent="0.25">
      <c r="A187" s="36" t="s">
        <v>752</v>
      </c>
      <c r="B187" s="36" t="s">
        <v>774</v>
      </c>
      <c r="C187" s="53" t="s">
        <v>1297</v>
      </c>
      <c r="D187" s="53" t="s">
        <v>859</v>
      </c>
      <c r="E187" s="53"/>
      <c r="F187" s="38"/>
      <c r="G187" s="30" t="s">
        <v>1298</v>
      </c>
      <c r="H187" s="30"/>
      <c r="I187" s="31"/>
      <c r="J187" s="31"/>
      <c r="K187" s="31"/>
      <c r="L187" s="30" t="s">
        <v>241</v>
      </c>
      <c r="M187" s="17" t="s">
        <v>1166</v>
      </c>
      <c r="N187" s="36"/>
      <c r="O187" s="32"/>
      <c r="P187" s="32">
        <v>12000</v>
      </c>
      <c r="Q187" s="32"/>
      <c r="R187" s="32"/>
      <c r="S187" s="32"/>
      <c r="T187" s="32"/>
      <c r="U187" s="32"/>
      <c r="V187" s="37"/>
      <c r="W187" s="32"/>
      <c r="X187" s="32"/>
      <c r="Y187" s="32"/>
      <c r="Z187" s="32"/>
      <c r="AA187" s="32">
        <v>12000</v>
      </c>
      <c r="AB187" s="37"/>
      <c r="AC187" s="17" t="s">
        <v>242</v>
      </c>
      <c r="AD187" s="17" t="s">
        <v>6</v>
      </c>
      <c r="AE187" s="38" t="s">
        <v>155</v>
      </c>
    </row>
    <row r="188" spans="1:31" ht="97.5" customHeight="1" outlineLevel="1" x14ac:dyDescent="0.25">
      <c r="A188" s="36" t="s">
        <v>751</v>
      </c>
      <c r="B188" s="36" t="s">
        <v>775</v>
      </c>
      <c r="C188" s="53"/>
      <c r="D188" s="53" t="s">
        <v>859</v>
      </c>
      <c r="E188" s="53"/>
      <c r="F188" s="38" t="s">
        <v>244</v>
      </c>
      <c r="G188" s="30" t="s">
        <v>245</v>
      </c>
      <c r="H188" s="30" t="s">
        <v>956</v>
      </c>
      <c r="I188" s="31"/>
      <c r="J188" s="31" t="s">
        <v>840</v>
      </c>
      <c r="K188" s="31" t="s">
        <v>840</v>
      </c>
      <c r="L188" s="30" t="s">
        <v>246</v>
      </c>
      <c r="M188" s="17" t="s">
        <v>1166</v>
      </c>
      <c r="N188" s="36" t="s">
        <v>1330</v>
      </c>
      <c r="O188" s="32"/>
      <c r="P188" s="32">
        <v>1338300</v>
      </c>
      <c r="Q188" s="32">
        <v>1249390</v>
      </c>
      <c r="R188" s="32">
        <v>1255403</v>
      </c>
      <c r="S188" s="32">
        <v>1279578</v>
      </c>
      <c r="T188" s="32">
        <v>1279578</v>
      </c>
      <c r="U188" s="32">
        <f>1279578+U190</f>
        <v>1280753</v>
      </c>
      <c r="V188" s="37" t="s">
        <v>838</v>
      </c>
      <c r="W188" s="32">
        <f>1279578+W190</f>
        <v>1281578</v>
      </c>
      <c r="X188" s="32">
        <f t="shared" ref="X188:Z188" si="32">1279578+X190</f>
        <v>1283578</v>
      </c>
      <c r="Y188" s="32">
        <f t="shared" si="32"/>
        <v>1315278</v>
      </c>
      <c r="Z188" s="32">
        <f t="shared" si="32"/>
        <v>1326793</v>
      </c>
      <c r="AA188" s="32">
        <v>1338300</v>
      </c>
      <c r="AB188" s="37">
        <f>AA188/P188</f>
        <v>1</v>
      </c>
      <c r="AC188" s="17" t="s">
        <v>45</v>
      </c>
      <c r="AD188" s="17"/>
      <c r="AE188" s="38" t="s">
        <v>155</v>
      </c>
    </row>
    <row r="189" spans="1:31" ht="131.25" customHeight="1" outlineLevel="1" x14ac:dyDescent="0.25">
      <c r="A189" s="36" t="s">
        <v>751</v>
      </c>
      <c r="B189" s="36" t="s">
        <v>775</v>
      </c>
      <c r="C189" s="53"/>
      <c r="D189" s="53" t="s">
        <v>859</v>
      </c>
      <c r="E189" s="53"/>
      <c r="F189" s="38" t="s">
        <v>247</v>
      </c>
      <c r="G189" s="30" t="s">
        <v>248</v>
      </c>
      <c r="H189" s="30"/>
      <c r="I189" s="31"/>
      <c r="J189" s="31" t="s">
        <v>840</v>
      </c>
      <c r="K189" s="31" t="s">
        <v>840</v>
      </c>
      <c r="L189" s="30" t="s">
        <v>40</v>
      </c>
      <c r="M189" s="17" t="s">
        <v>1166</v>
      </c>
      <c r="N189" s="36" t="s">
        <v>519</v>
      </c>
      <c r="O189" s="32"/>
      <c r="P189" s="54">
        <v>92</v>
      </c>
      <c r="Q189" s="54">
        <v>74.900000000000006</v>
      </c>
      <c r="R189" s="54">
        <v>84</v>
      </c>
      <c r="S189" s="54">
        <v>84</v>
      </c>
      <c r="T189" s="54">
        <v>84</v>
      </c>
      <c r="U189" s="54">
        <v>85</v>
      </c>
      <c r="V189" s="37" t="s">
        <v>838</v>
      </c>
      <c r="W189" s="54">
        <v>88</v>
      </c>
      <c r="X189" s="54">
        <v>88</v>
      </c>
      <c r="Y189" s="54">
        <v>89</v>
      </c>
      <c r="Z189" s="54">
        <v>90</v>
      </c>
      <c r="AA189" s="54">
        <v>92</v>
      </c>
      <c r="AB189" s="37">
        <f>AA189/P189</f>
        <v>1</v>
      </c>
      <c r="AC189" s="17" t="s">
        <v>45</v>
      </c>
      <c r="AD189" s="17" t="s">
        <v>6</v>
      </c>
      <c r="AE189" s="38" t="s">
        <v>155</v>
      </c>
    </row>
    <row r="190" spans="1:31" ht="197.25" customHeight="1" outlineLevel="1" x14ac:dyDescent="0.25">
      <c r="A190" s="33" t="s">
        <v>752</v>
      </c>
      <c r="B190" s="33" t="s">
        <v>775</v>
      </c>
      <c r="C190" s="52"/>
      <c r="D190" s="52" t="s">
        <v>859</v>
      </c>
      <c r="E190" s="52" t="s">
        <v>1093</v>
      </c>
      <c r="F190" s="43" t="s">
        <v>251</v>
      </c>
      <c r="G190" s="29" t="s">
        <v>249</v>
      </c>
      <c r="H190" s="30"/>
      <c r="I190" s="31"/>
      <c r="J190" s="31" t="s">
        <v>881</v>
      </c>
      <c r="K190" s="31" t="s">
        <v>882</v>
      </c>
      <c r="L190" s="29" t="s">
        <v>250</v>
      </c>
      <c r="M190" s="18" t="s">
        <v>1166</v>
      </c>
      <c r="N190" s="33"/>
      <c r="O190" s="34">
        <v>1175</v>
      </c>
      <c r="P190" s="34" t="s">
        <v>252</v>
      </c>
      <c r="Q190" s="34">
        <v>0</v>
      </c>
      <c r="R190" s="34">
        <v>0</v>
      </c>
      <c r="S190" s="34">
        <v>0</v>
      </c>
      <c r="T190" s="34">
        <v>0</v>
      </c>
      <c r="U190" s="34">
        <v>1175</v>
      </c>
      <c r="V190" s="35">
        <f>U190/O190</f>
        <v>1</v>
      </c>
      <c r="W190" s="34">
        <v>2000</v>
      </c>
      <c r="X190" s="34">
        <v>4000</v>
      </c>
      <c r="Y190" s="34">
        <v>35700</v>
      </c>
      <c r="Z190" s="34">
        <v>47215</v>
      </c>
      <c r="AA190" s="34">
        <v>58726</v>
      </c>
      <c r="AB190" s="35">
        <v>1</v>
      </c>
      <c r="AC190" s="18" t="s">
        <v>242</v>
      </c>
      <c r="AD190" s="18" t="s">
        <v>6</v>
      </c>
      <c r="AE190" s="43" t="s">
        <v>155</v>
      </c>
    </row>
    <row r="191" spans="1:31" ht="97.5" customHeight="1" outlineLevel="1" x14ac:dyDescent="0.25">
      <c r="A191" s="36" t="s">
        <v>751</v>
      </c>
      <c r="B191" s="36" t="s">
        <v>776</v>
      </c>
      <c r="C191" s="53"/>
      <c r="D191" s="53" t="s">
        <v>859</v>
      </c>
      <c r="E191" s="53"/>
      <c r="F191" s="38" t="s">
        <v>253</v>
      </c>
      <c r="G191" s="30" t="s">
        <v>254</v>
      </c>
      <c r="H191" s="30"/>
      <c r="I191" s="31" t="s">
        <v>1049</v>
      </c>
      <c r="J191" s="31" t="s">
        <v>840</v>
      </c>
      <c r="K191" s="31" t="s">
        <v>840</v>
      </c>
      <c r="L191" s="30" t="s">
        <v>40</v>
      </c>
      <c r="M191" s="17" t="s">
        <v>1166</v>
      </c>
      <c r="N191" s="36" t="s">
        <v>518</v>
      </c>
      <c r="O191" s="32"/>
      <c r="P191" s="54">
        <v>60</v>
      </c>
      <c r="Q191" s="54">
        <v>13</v>
      </c>
      <c r="R191" s="54">
        <v>13</v>
      </c>
      <c r="S191" s="54">
        <v>13</v>
      </c>
      <c r="T191" s="54">
        <v>13</v>
      </c>
      <c r="U191" s="54">
        <v>13</v>
      </c>
      <c r="V191" s="37" t="s">
        <v>838</v>
      </c>
      <c r="W191" s="54">
        <v>13</v>
      </c>
      <c r="X191" s="54">
        <v>13</v>
      </c>
      <c r="Y191" s="54">
        <v>13</v>
      </c>
      <c r="Z191" s="54">
        <v>13</v>
      </c>
      <c r="AA191" s="54">
        <v>60</v>
      </c>
      <c r="AB191" s="37">
        <f>AA191/P191</f>
        <v>1</v>
      </c>
      <c r="AC191" s="17" t="s">
        <v>255</v>
      </c>
      <c r="AD191" s="17" t="s">
        <v>223</v>
      </c>
      <c r="AE191" s="38" t="s">
        <v>11</v>
      </c>
    </row>
    <row r="192" spans="1:31" ht="97.5" customHeight="1" outlineLevel="1" x14ac:dyDescent="0.25">
      <c r="A192" s="36" t="s">
        <v>751</v>
      </c>
      <c r="B192" s="36" t="s">
        <v>776</v>
      </c>
      <c r="C192" s="53"/>
      <c r="D192" s="53" t="s">
        <v>859</v>
      </c>
      <c r="E192" s="53"/>
      <c r="F192" s="38" t="s">
        <v>256</v>
      </c>
      <c r="G192" s="30" t="s">
        <v>257</v>
      </c>
      <c r="H192" s="30"/>
      <c r="I192" s="31" t="s">
        <v>1049</v>
      </c>
      <c r="J192" s="31" t="s">
        <v>840</v>
      </c>
      <c r="K192" s="31" t="s">
        <v>840</v>
      </c>
      <c r="L192" s="30" t="s">
        <v>40</v>
      </c>
      <c r="M192" s="17" t="s">
        <v>1166</v>
      </c>
      <c r="N192" s="36" t="s">
        <v>517</v>
      </c>
      <c r="O192" s="32"/>
      <c r="P192" s="54">
        <v>60</v>
      </c>
      <c r="Q192" s="54">
        <v>28</v>
      </c>
      <c r="R192" s="54">
        <v>28</v>
      </c>
      <c r="S192" s="54">
        <v>28</v>
      </c>
      <c r="T192" s="54">
        <v>28</v>
      </c>
      <c r="U192" s="54">
        <v>28</v>
      </c>
      <c r="V192" s="37" t="s">
        <v>838</v>
      </c>
      <c r="W192" s="54">
        <v>28</v>
      </c>
      <c r="X192" s="54">
        <v>28</v>
      </c>
      <c r="Y192" s="54">
        <v>28</v>
      </c>
      <c r="Z192" s="54">
        <v>28</v>
      </c>
      <c r="AA192" s="54">
        <v>60</v>
      </c>
      <c r="AB192" s="37">
        <f>AA192/P192</f>
        <v>1</v>
      </c>
      <c r="AC192" s="17" t="s">
        <v>255</v>
      </c>
      <c r="AD192" s="17" t="s">
        <v>223</v>
      </c>
      <c r="AE192" s="38" t="s">
        <v>11</v>
      </c>
    </row>
    <row r="193" spans="1:31" ht="97.5" customHeight="1" outlineLevel="1" x14ac:dyDescent="0.25">
      <c r="A193" s="36" t="s">
        <v>752</v>
      </c>
      <c r="B193" s="36" t="s">
        <v>776</v>
      </c>
      <c r="C193" s="53"/>
      <c r="D193" s="53" t="s">
        <v>859</v>
      </c>
      <c r="E193" s="53"/>
      <c r="F193" s="38" t="s">
        <v>265</v>
      </c>
      <c r="G193" s="30" t="s">
        <v>261</v>
      </c>
      <c r="H193" s="30"/>
      <c r="I193" s="31" t="s">
        <v>1049</v>
      </c>
      <c r="J193" s="31" t="s">
        <v>882</v>
      </c>
      <c r="K193" s="31" t="s">
        <v>840</v>
      </c>
      <c r="L193" s="30" t="s">
        <v>262</v>
      </c>
      <c r="M193" s="17" t="s">
        <v>1166</v>
      </c>
      <c r="N193" s="36"/>
      <c r="O193" s="32">
        <v>2.2999999999999998</v>
      </c>
      <c r="P193" s="32">
        <v>23118</v>
      </c>
      <c r="Q193" s="32">
        <v>0</v>
      </c>
      <c r="R193" s="32">
        <v>0</v>
      </c>
      <c r="S193" s="32">
        <v>0</v>
      </c>
      <c r="T193" s="32">
        <v>0</v>
      </c>
      <c r="U193" s="32">
        <v>2300</v>
      </c>
      <c r="V193" s="37" t="s">
        <v>838</v>
      </c>
      <c r="W193" s="32">
        <v>2620</v>
      </c>
      <c r="X193" s="32">
        <v>7744</v>
      </c>
      <c r="Y193" s="32">
        <v>12869</v>
      </c>
      <c r="Z193" s="32">
        <v>17993</v>
      </c>
      <c r="AA193" s="32">
        <v>23118</v>
      </c>
      <c r="AB193" s="37">
        <f>AA193/P193</f>
        <v>1</v>
      </c>
      <c r="AC193" s="17" t="s">
        <v>242</v>
      </c>
      <c r="AD193" s="17" t="s">
        <v>6</v>
      </c>
      <c r="AE193" s="38" t="s">
        <v>11</v>
      </c>
    </row>
    <row r="194" spans="1:31" ht="97.5" customHeight="1" outlineLevel="1" x14ac:dyDescent="0.25">
      <c r="A194" s="36" t="s">
        <v>752</v>
      </c>
      <c r="B194" s="36" t="s">
        <v>776</v>
      </c>
      <c r="C194" s="53" t="s">
        <v>896</v>
      </c>
      <c r="D194" s="53" t="s">
        <v>859</v>
      </c>
      <c r="E194" s="53"/>
      <c r="F194" s="38" t="s">
        <v>256</v>
      </c>
      <c r="G194" s="30" t="s">
        <v>261</v>
      </c>
      <c r="H194" s="30"/>
      <c r="I194" s="31" t="s">
        <v>1049</v>
      </c>
      <c r="J194" s="31" t="s">
        <v>882</v>
      </c>
      <c r="K194" s="31" t="s">
        <v>840</v>
      </c>
      <c r="L194" s="30" t="s">
        <v>262</v>
      </c>
      <c r="M194" s="17" t="s">
        <v>1166</v>
      </c>
      <c r="N194" s="36"/>
      <c r="O194" s="32"/>
      <c r="P194" s="32">
        <v>2620</v>
      </c>
      <c r="Q194" s="32">
        <v>0</v>
      </c>
      <c r="R194" s="32">
        <v>0</v>
      </c>
      <c r="S194" s="32">
        <v>0</v>
      </c>
      <c r="T194" s="32">
        <v>0</v>
      </c>
      <c r="U194" s="32">
        <v>2300</v>
      </c>
      <c r="V194" s="37" t="s">
        <v>838</v>
      </c>
      <c r="W194" s="32">
        <v>2620</v>
      </c>
      <c r="X194" s="32">
        <v>2620</v>
      </c>
      <c r="Y194" s="32">
        <v>2620</v>
      </c>
      <c r="Z194" s="32">
        <v>2620</v>
      </c>
      <c r="AA194" s="32">
        <v>2620</v>
      </c>
      <c r="AB194" s="37">
        <f>AA194/P194</f>
        <v>1</v>
      </c>
      <c r="AC194" s="17" t="s">
        <v>242</v>
      </c>
      <c r="AD194" s="17" t="s">
        <v>6</v>
      </c>
      <c r="AE194" s="38" t="s">
        <v>11</v>
      </c>
    </row>
    <row r="195" spans="1:31" ht="97.5" customHeight="1" outlineLevel="1" x14ac:dyDescent="0.25">
      <c r="A195" s="36" t="s">
        <v>752</v>
      </c>
      <c r="B195" s="36" t="s">
        <v>776</v>
      </c>
      <c r="C195" s="53" t="s">
        <v>897</v>
      </c>
      <c r="D195" s="53" t="s">
        <v>859</v>
      </c>
      <c r="E195" s="53"/>
      <c r="F195" s="38" t="s">
        <v>256</v>
      </c>
      <c r="G195" s="30" t="s">
        <v>261</v>
      </c>
      <c r="H195" s="30"/>
      <c r="I195" s="31" t="s">
        <v>1049</v>
      </c>
      <c r="J195" s="31" t="s">
        <v>882</v>
      </c>
      <c r="K195" s="31" t="s">
        <v>840</v>
      </c>
      <c r="L195" s="30" t="s">
        <v>262</v>
      </c>
      <c r="M195" s="17" t="s">
        <v>1166</v>
      </c>
      <c r="N195" s="36"/>
      <c r="O195" s="32"/>
      <c r="P195" s="32">
        <v>20498</v>
      </c>
      <c r="Q195" s="32">
        <v>0</v>
      </c>
      <c r="R195" s="32">
        <v>0</v>
      </c>
      <c r="S195" s="32">
        <v>0</v>
      </c>
      <c r="T195" s="32">
        <v>0</v>
      </c>
      <c r="U195" s="32">
        <v>0</v>
      </c>
      <c r="V195" s="37" t="s">
        <v>838</v>
      </c>
      <c r="W195" s="32">
        <v>0</v>
      </c>
      <c r="X195" s="32">
        <v>5124</v>
      </c>
      <c r="Y195" s="32">
        <v>10249</v>
      </c>
      <c r="Z195" s="32">
        <v>15373</v>
      </c>
      <c r="AA195" s="32">
        <v>20498</v>
      </c>
      <c r="AB195" s="37">
        <f>AA195/P195</f>
        <v>1</v>
      </c>
      <c r="AC195" s="17" t="s">
        <v>242</v>
      </c>
      <c r="AD195" s="17" t="s">
        <v>6</v>
      </c>
      <c r="AE195" s="38" t="s">
        <v>11</v>
      </c>
    </row>
    <row r="196" spans="1:31" ht="97.5" customHeight="1" outlineLevel="1" x14ac:dyDescent="0.25">
      <c r="A196" s="36" t="s">
        <v>752</v>
      </c>
      <c r="B196" s="36" t="s">
        <v>1299</v>
      </c>
      <c r="C196" s="53" t="s">
        <v>1299</v>
      </c>
      <c r="D196" s="53" t="s">
        <v>859</v>
      </c>
      <c r="E196" s="53"/>
      <c r="F196" s="38" t="s">
        <v>1300</v>
      </c>
      <c r="G196" s="30" t="s">
        <v>261</v>
      </c>
      <c r="H196" s="30"/>
      <c r="I196" s="31"/>
      <c r="J196" s="31"/>
      <c r="K196" s="31"/>
      <c r="L196" s="30" t="s">
        <v>262</v>
      </c>
      <c r="M196" s="17" t="s">
        <v>1166</v>
      </c>
      <c r="N196" s="36">
        <v>0</v>
      </c>
      <c r="O196" s="32"/>
      <c r="P196" s="32">
        <v>13800</v>
      </c>
      <c r="Q196" s="32">
        <v>0</v>
      </c>
      <c r="R196" s="32">
        <v>0</v>
      </c>
      <c r="S196" s="32">
        <v>0</v>
      </c>
      <c r="T196" s="32">
        <v>0</v>
      </c>
      <c r="U196" s="32">
        <v>0</v>
      </c>
      <c r="V196" s="37" t="s">
        <v>838</v>
      </c>
      <c r="W196" s="32">
        <v>0</v>
      </c>
      <c r="X196" s="32">
        <v>0</v>
      </c>
      <c r="Y196" s="32">
        <v>3000</v>
      </c>
      <c r="Z196" s="32">
        <v>8000</v>
      </c>
      <c r="AA196" s="32">
        <v>13800</v>
      </c>
      <c r="AB196" s="37">
        <v>1</v>
      </c>
      <c r="AC196" s="17" t="s">
        <v>242</v>
      </c>
      <c r="AD196" s="17" t="s">
        <v>6</v>
      </c>
      <c r="AE196" s="38" t="s">
        <v>155</v>
      </c>
    </row>
    <row r="197" spans="1:31" ht="97.5" customHeight="1" outlineLevel="1" x14ac:dyDescent="0.25">
      <c r="A197" s="36" t="s">
        <v>751</v>
      </c>
      <c r="B197" s="36" t="s">
        <v>777</v>
      </c>
      <c r="C197" s="53"/>
      <c r="D197" s="53" t="s">
        <v>859</v>
      </c>
      <c r="E197" s="53"/>
      <c r="F197" s="38" t="s">
        <v>258</v>
      </c>
      <c r="G197" s="30" t="s">
        <v>259</v>
      </c>
      <c r="H197" s="30"/>
      <c r="I197" s="31" t="s">
        <v>1049</v>
      </c>
      <c r="J197" s="31" t="s">
        <v>840</v>
      </c>
      <c r="K197" s="31" t="s">
        <v>840</v>
      </c>
      <c r="L197" s="30" t="s">
        <v>260</v>
      </c>
      <c r="M197" s="17" t="s">
        <v>1166</v>
      </c>
      <c r="N197" s="36" t="s">
        <v>516</v>
      </c>
      <c r="O197" s="32"/>
      <c r="P197" s="32" t="s">
        <v>1179</v>
      </c>
      <c r="Q197" s="32">
        <v>927</v>
      </c>
      <c r="R197" s="32">
        <v>1002</v>
      </c>
      <c r="S197" s="32">
        <v>1002</v>
      </c>
      <c r="T197" s="32">
        <v>1002</v>
      </c>
      <c r="U197" s="32">
        <v>1016</v>
      </c>
      <c r="V197" s="37" t="s">
        <v>838</v>
      </c>
      <c r="W197" s="32">
        <v>1035</v>
      </c>
      <c r="X197" s="32">
        <v>1048</v>
      </c>
      <c r="Y197" s="32">
        <v>1069</v>
      </c>
      <c r="Z197" s="32">
        <v>1088</v>
      </c>
      <c r="AA197" s="32">
        <v>1100</v>
      </c>
      <c r="AB197" s="37" t="s">
        <v>838</v>
      </c>
      <c r="AC197" s="17" t="s">
        <v>45</v>
      </c>
      <c r="AD197" s="17" t="s">
        <v>6</v>
      </c>
      <c r="AE197" s="38" t="s">
        <v>155</v>
      </c>
    </row>
    <row r="198" spans="1:31" ht="174.75" customHeight="1" outlineLevel="1" x14ac:dyDescent="0.25">
      <c r="A198" s="36" t="s">
        <v>752</v>
      </c>
      <c r="B198" s="36" t="s">
        <v>777</v>
      </c>
      <c r="C198" s="53" t="s">
        <v>898</v>
      </c>
      <c r="D198" s="53" t="s">
        <v>859</v>
      </c>
      <c r="E198" s="53"/>
      <c r="F198" s="38" t="s">
        <v>263</v>
      </c>
      <c r="G198" s="30" t="s">
        <v>266</v>
      </c>
      <c r="H198" s="30"/>
      <c r="I198" s="31" t="s">
        <v>1049</v>
      </c>
      <c r="J198" s="31" t="s">
        <v>840</v>
      </c>
      <c r="K198" s="31" t="s">
        <v>840</v>
      </c>
      <c r="L198" s="30" t="s">
        <v>264</v>
      </c>
      <c r="M198" s="17" t="s">
        <v>1166</v>
      </c>
      <c r="N198" s="36"/>
      <c r="O198" s="32"/>
      <c r="P198" s="32">
        <v>4</v>
      </c>
      <c r="Q198" s="32">
        <v>0</v>
      </c>
      <c r="R198" s="32">
        <v>0</v>
      </c>
      <c r="S198" s="32">
        <v>0</v>
      </c>
      <c r="T198" s="32">
        <v>0</v>
      </c>
      <c r="U198" s="32">
        <v>0</v>
      </c>
      <c r="V198" s="37" t="s">
        <v>838</v>
      </c>
      <c r="W198" s="32">
        <v>0</v>
      </c>
      <c r="X198" s="32">
        <v>0</v>
      </c>
      <c r="Y198" s="32">
        <v>0</v>
      </c>
      <c r="Z198" s="32">
        <v>4</v>
      </c>
      <c r="AA198" s="32">
        <v>4</v>
      </c>
      <c r="AB198" s="37">
        <f>AA198/P198</f>
        <v>1</v>
      </c>
      <c r="AC198" s="17" t="s">
        <v>45</v>
      </c>
      <c r="AD198" s="17" t="s">
        <v>6</v>
      </c>
      <c r="AE198" s="38" t="s">
        <v>155</v>
      </c>
    </row>
    <row r="199" spans="1:31" ht="97.5" customHeight="1" outlineLevel="1" x14ac:dyDescent="0.25">
      <c r="A199" s="36" t="s">
        <v>1308</v>
      </c>
      <c r="B199" s="36" t="s">
        <v>777</v>
      </c>
      <c r="C199" s="53" t="s">
        <v>982</v>
      </c>
      <c r="D199" s="53" t="s">
        <v>859</v>
      </c>
      <c r="E199" s="53"/>
      <c r="F199" s="38" t="s">
        <v>263</v>
      </c>
      <c r="G199" s="30" t="s">
        <v>995</v>
      </c>
      <c r="H199" s="30"/>
      <c r="I199" s="31" t="s">
        <v>1049</v>
      </c>
      <c r="J199" s="31" t="s">
        <v>840</v>
      </c>
      <c r="K199" s="31" t="s">
        <v>840</v>
      </c>
      <c r="L199" s="30" t="s">
        <v>983</v>
      </c>
      <c r="M199" s="17"/>
      <c r="N199" s="36"/>
      <c r="O199" s="32"/>
      <c r="P199" s="32">
        <v>25</v>
      </c>
      <c r="Q199" s="32">
        <v>0</v>
      </c>
      <c r="R199" s="32">
        <v>0</v>
      </c>
      <c r="S199" s="32">
        <v>0</v>
      </c>
      <c r="T199" s="32">
        <v>0</v>
      </c>
      <c r="U199" s="32">
        <v>0</v>
      </c>
      <c r="V199" s="37">
        <v>0</v>
      </c>
      <c r="W199" s="32">
        <v>0</v>
      </c>
      <c r="X199" s="32">
        <v>10</v>
      </c>
      <c r="Y199" s="32">
        <v>25</v>
      </c>
      <c r="Z199" s="32">
        <v>25</v>
      </c>
      <c r="AA199" s="32">
        <v>25</v>
      </c>
      <c r="AB199" s="37">
        <f>AA199/P199</f>
        <v>1</v>
      </c>
      <c r="AC199" s="17" t="s">
        <v>45</v>
      </c>
      <c r="AD199" s="17" t="s">
        <v>6</v>
      </c>
      <c r="AE199" s="38" t="s">
        <v>155</v>
      </c>
    </row>
    <row r="200" spans="1:31" ht="97.5" customHeight="1" outlineLevel="1" x14ac:dyDescent="0.25">
      <c r="A200" s="36" t="s">
        <v>1308</v>
      </c>
      <c r="B200" s="36" t="s">
        <v>777</v>
      </c>
      <c r="C200" s="53" t="s">
        <v>982</v>
      </c>
      <c r="D200" s="53" t="s">
        <v>859</v>
      </c>
      <c r="E200" s="53"/>
      <c r="F200" s="38" t="s">
        <v>263</v>
      </c>
      <c r="G200" s="30" t="s">
        <v>996</v>
      </c>
      <c r="H200" s="30"/>
      <c r="I200" s="31" t="s">
        <v>1049</v>
      </c>
      <c r="J200" s="31" t="s">
        <v>840</v>
      </c>
      <c r="K200" s="31" t="s">
        <v>840</v>
      </c>
      <c r="L200" s="30" t="s">
        <v>997</v>
      </c>
      <c r="M200" s="17"/>
      <c r="N200" s="36"/>
      <c r="O200" s="32"/>
      <c r="P200" s="32">
        <v>60</v>
      </c>
      <c r="Q200" s="32">
        <v>0</v>
      </c>
      <c r="R200" s="32">
        <v>0</v>
      </c>
      <c r="S200" s="32">
        <v>0</v>
      </c>
      <c r="T200" s="32">
        <v>0</v>
      </c>
      <c r="U200" s="32">
        <v>0</v>
      </c>
      <c r="V200" s="37">
        <v>0</v>
      </c>
      <c r="W200" s="32">
        <v>0</v>
      </c>
      <c r="X200" s="32">
        <v>60</v>
      </c>
      <c r="Y200" s="32">
        <v>60</v>
      </c>
      <c r="Z200" s="32">
        <v>60</v>
      </c>
      <c r="AA200" s="32">
        <v>60</v>
      </c>
      <c r="AB200" s="37">
        <f>AA200/P200</f>
        <v>1</v>
      </c>
      <c r="AC200" s="17" t="s">
        <v>45</v>
      </c>
      <c r="AD200" s="17" t="s">
        <v>6</v>
      </c>
      <c r="AE200" s="38" t="s">
        <v>155</v>
      </c>
    </row>
    <row r="201" spans="1:31" ht="114.75" customHeight="1" outlineLevel="1" x14ac:dyDescent="0.25">
      <c r="A201" s="36" t="s">
        <v>832</v>
      </c>
      <c r="B201" s="36" t="s">
        <v>777</v>
      </c>
      <c r="C201" s="53" t="s">
        <v>898</v>
      </c>
      <c r="D201" s="53" t="s">
        <v>859</v>
      </c>
      <c r="E201" s="53"/>
      <c r="F201" s="38"/>
      <c r="G201" s="30" t="s">
        <v>1305</v>
      </c>
      <c r="H201" s="30" t="s">
        <v>1306</v>
      </c>
      <c r="I201" s="31"/>
      <c r="J201" s="31"/>
      <c r="K201" s="31"/>
      <c r="L201" s="30" t="s">
        <v>1367</v>
      </c>
      <c r="M201" s="17"/>
      <c r="N201" s="36"/>
      <c r="O201" s="32"/>
      <c r="P201" s="32"/>
      <c r="Q201" s="32">
        <v>0</v>
      </c>
      <c r="R201" s="32">
        <v>0</v>
      </c>
      <c r="S201" s="32">
        <v>0</v>
      </c>
      <c r="T201" s="32" t="s">
        <v>838</v>
      </c>
      <c r="U201" s="32" t="s">
        <v>838</v>
      </c>
      <c r="V201" s="37" t="s">
        <v>838</v>
      </c>
      <c r="W201" s="32" t="s">
        <v>838</v>
      </c>
      <c r="X201" s="32" t="s">
        <v>838</v>
      </c>
      <c r="Y201" s="32" t="s">
        <v>838</v>
      </c>
      <c r="Z201" s="32" t="s">
        <v>838</v>
      </c>
      <c r="AA201" s="32" t="s">
        <v>838</v>
      </c>
      <c r="AB201" s="37" t="s">
        <v>838</v>
      </c>
      <c r="AC201" s="17" t="s">
        <v>45</v>
      </c>
      <c r="AD201" s="17" t="s">
        <v>6</v>
      </c>
      <c r="AE201" s="38" t="s">
        <v>155</v>
      </c>
    </row>
    <row r="202" spans="1:31" ht="97.5" customHeight="1" outlineLevel="1" x14ac:dyDescent="0.25">
      <c r="A202" s="36" t="s">
        <v>751</v>
      </c>
      <c r="B202" s="36" t="s">
        <v>778</v>
      </c>
      <c r="C202" s="53"/>
      <c r="D202" s="53" t="s">
        <v>863</v>
      </c>
      <c r="E202" s="53"/>
      <c r="F202" s="38" t="s">
        <v>267</v>
      </c>
      <c r="G202" s="30" t="s">
        <v>268</v>
      </c>
      <c r="H202" s="30" t="s">
        <v>957</v>
      </c>
      <c r="I202" s="31" t="s">
        <v>1050</v>
      </c>
      <c r="J202" s="31" t="s">
        <v>840</v>
      </c>
      <c r="K202" s="31" t="s">
        <v>840</v>
      </c>
      <c r="L202" s="30" t="s">
        <v>269</v>
      </c>
      <c r="M202" s="17"/>
      <c r="N202" s="38" t="s">
        <v>515</v>
      </c>
      <c r="O202" s="32"/>
      <c r="P202" s="32" t="s">
        <v>270</v>
      </c>
      <c r="Q202" s="32" t="s">
        <v>1292</v>
      </c>
      <c r="R202" s="32">
        <v>4109910</v>
      </c>
      <c r="S202" s="32">
        <f>R202-3785</f>
        <v>4106125</v>
      </c>
      <c r="T202" s="32">
        <f t="shared" ref="T202:AA202" si="33">S202-3785</f>
        <v>4102340</v>
      </c>
      <c r="U202" s="32">
        <f t="shared" si="33"/>
        <v>4098555</v>
      </c>
      <c r="V202" s="37" t="s">
        <v>838</v>
      </c>
      <c r="W202" s="32">
        <f>U202-3785</f>
        <v>4094770</v>
      </c>
      <c r="X202" s="32">
        <f t="shared" si="33"/>
        <v>4090985</v>
      </c>
      <c r="Y202" s="32">
        <f t="shared" si="33"/>
        <v>4087200</v>
      </c>
      <c r="Z202" s="32">
        <f t="shared" si="33"/>
        <v>4083415</v>
      </c>
      <c r="AA202" s="32">
        <f t="shared" si="33"/>
        <v>4079630</v>
      </c>
      <c r="AB202" s="37">
        <f>AA202/4079631</f>
        <v>0.99999975487979187</v>
      </c>
      <c r="AC202" s="17" t="s">
        <v>5</v>
      </c>
      <c r="AD202" s="17" t="s">
        <v>6</v>
      </c>
      <c r="AE202" s="38" t="s">
        <v>11</v>
      </c>
    </row>
    <row r="203" spans="1:31" ht="97.5" customHeight="1" outlineLevel="1" x14ac:dyDescent="0.25">
      <c r="A203" s="36" t="s">
        <v>752</v>
      </c>
      <c r="B203" s="36" t="s">
        <v>778</v>
      </c>
      <c r="C203" s="53"/>
      <c r="D203" s="53" t="s">
        <v>863</v>
      </c>
      <c r="E203" s="53"/>
      <c r="F203" s="38" t="s">
        <v>271</v>
      </c>
      <c r="G203" s="30" t="s">
        <v>272</v>
      </c>
      <c r="H203" s="30"/>
      <c r="I203" s="31" t="s">
        <v>1050</v>
      </c>
      <c r="J203" s="31" t="s">
        <v>882</v>
      </c>
      <c r="K203" s="31" t="s">
        <v>867</v>
      </c>
      <c r="L203" s="30" t="s">
        <v>273</v>
      </c>
      <c r="M203" s="17"/>
      <c r="N203" s="36">
        <v>0</v>
      </c>
      <c r="O203" s="32"/>
      <c r="P203" s="32">
        <v>15</v>
      </c>
      <c r="Q203" s="32">
        <v>0</v>
      </c>
      <c r="R203" s="32">
        <v>0</v>
      </c>
      <c r="S203" s="32">
        <v>0</v>
      </c>
      <c r="T203" s="32">
        <v>0</v>
      </c>
      <c r="U203" s="32">
        <v>0</v>
      </c>
      <c r="V203" s="37" t="s">
        <v>838</v>
      </c>
      <c r="W203" s="32">
        <v>0</v>
      </c>
      <c r="X203" s="32">
        <v>0</v>
      </c>
      <c r="Y203" s="32">
        <v>0</v>
      </c>
      <c r="Z203" s="32">
        <v>0</v>
      </c>
      <c r="AA203" s="32">
        <f>58-58*20%</f>
        <v>46.4</v>
      </c>
      <c r="AB203" s="37">
        <f>AA203/P203</f>
        <v>3.0933333333333333</v>
      </c>
      <c r="AC203" s="17" t="s">
        <v>45</v>
      </c>
      <c r="AD203" s="17" t="s">
        <v>6</v>
      </c>
      <c r="AE203" s="38" t="s">
        <v>11</v>
      </c>
    </row>
    <row r="204" spans="1:31" ht="97.5" customHeight="1" outlineLevel="1" x14ac:dyDescent="0.25">
      <c r="A204" s="36" t="s">
        <v>752</v>
      </c>
      <c r="B204" s="36" t="s">
        <v>778</v>
      </c>
      <c r="C204" s="53"/>
      <c r="D204" s="53" t="s">
        <v>863</v>
      </c>
      <c r="E204" s="53"/>
      <c r="F204" s="38" t="s">
        <v>279</v>
      </c>
      <c r="G204" s="30" t="s">
        <v>274</v>
      </c>
      <c r="H204" s="30"/>
      <c r="I204" s="31" t="s">
        <v>1050</v>
      </c>
      <c r="J204" s="31" t="s">
        <v>882</v>
      </c>
      <c r="K204" s="31" t="s">
        <v>840</v>
      </c>
      <c r="L204" s="30" t="s">
        <v>275</v>
      </c>
      <c r="M204" s="17"/>
      <c r="N204" s="36">
        <v>0</v>
      </c>
      <c r="O204" s="32"/>
      <c r="P204" s="32">
        <v>140000</v>
      </c>
      <c r="Q204" s="32">
        <v>0</v>
      </c>
      <c r="R204" s="32">
        <v>0</v>
      </c>
      <c r="S204" s="32">
        <v>0</v>
      </c>
      <c r="T204" s="32">
        <v>0</v>
      </c>
      <c r="U204" s="32">
        <v>0</v>
      </c>
      <c r="V204" s="37" t="s">
        <v>838</v>
      </c>
      <c r="W204" s="32">
        <v>0</v>
      </c>
      <c r="X204" s="32">
        <v>0</v>
      </c>
      <c r="Y204" s="32">
        <v>0</v>
      </c>
      <c r="Z204" s="32">
        <v>0</v>
      </c>
      <c r="AA204" s="32">
        <f>385655-385655*20%</f>
        <v>308524</v>
      </c>
      <c r="AB204" s="37">
        <f>AA204/P204</f>
        <v>2.2037428571428572</v>
      </c>
      <c r="AC204" s="17" t="s">
        <v>45</v>
      </c>
      <c r="AD204" s="17" t="s">
        <v>6</v>
      </c>
      <c r="AE204" s="38" t="s">
        <v>11</v>
      </c>
    </row>
    <row r="205" spans="1:31" ht="97.5" customHeight="1" outlineLevel="1" x14ac:dyDescent="0.25">
      <c r="A205" s="36" t="s">
        <v>752</v>
      </c>
      <c r="B205" s="36" t="s">
        <v>778</v>
      </c>
      <c r="C205" s="53"/>
      <c r="D205" s="53" t="s">
        <v>863</v>
      </c>
      <c r="E205" s="53"/>
      <c r="F205" s="38" t="s">
        <v>276</v>
      </c>
      <c r="G205" s="30" t="s">
        <v>277</v>
      </c>
      <c r="H205" s="30"/>
      <c r="I205" s="31" t="s">
        <v>1050</v>
      </c>
      <c r="J205" s="31" t="s">
        <v>882</v>
      </c>
      <c r="K205" s="31" t="s">
        <v>840</v>
      </c>
      <c r="L205" s="30" t="s">
        <v>278</v>
      </c>
      <c r="M205" s="17"/>
      <c r="N205" s="36">
        <v>0</v>
      </c>
      <c r="O205" s="32"/>
      <c r="P205" s="32">
        <v>15</v>
      </c>
      <c r="Q205" s="32">
        <v>0</v>
      </c>
      <c r="R205" s="32">
        <v>0</v>
      </c>
      <c r="S205" s="32">
        <v>0</v>
      </c>
      <c r="T205" s="32">
        <v>0</v>
      </c>
      <c r="U205" s="32">
        <v>0</v>
      </c>
      <c r="V205" s="37" t="s">
        <v>838</v>
      </c>
      <c r="W205" s="32">
        <v>0</v>
      </c>
      <c r="X205" s="32">
        <v>0</v>
      </c>
      <c r="Y205" s="32">
        <v>0</v>
      </c>
      <c r="Z205" s="32">
        <v>0</v>
      </c>
      <c r="AA205" s="32">
        <f>101-101*20%</f>
        <v>80.8</v>
      </c>
      <c r="AB205" s="37">
        <f>AA205/P205</f>
        <v>5.3866666666666667</v>
      </c>
      <c r="AC205" s="17" t="s">
        <v>45</v>
      </c>
      <c r="AD205" s="17" t="s">
        <v>6</v>
      </c>
      <c r="AE205" s="38" t="s">
        <v>11</v>
      </c>
    </row>
    <row r="206" spans="1:31" ht="97.5" customHeight="1" outlineLevel="1" x14ac:dyDescent="0.25">
      <c r="A206" s="36" t="s">
        <v>751</v>
      </c>
      <c r="B206" s="36" t="s">
        <v>779</v>
      </c>
      <c r="C206" s="53"/>
      <c r="D206" s="53" t="s">
        <v>863</v>
      </c>
      <c r="E206" s="53"/>
      <c r="F206" s="38" t="s">
        <v>280</v>
      </c>
      <c r="G206" s="30" t="s">
        <v>281</v>
      </c>
      <c r="H206" s="30"/>
      <c r="I206" s="31">
        <v>432</v>
      </c>
      <c r="J206" s="31" t="s">
        <v>840</v>
      </c>
      <c r="K206" s="31" t="s">
        <v>840</v>
      </c>
      <c r="L206" s="30" t="s">
        <v>27</v>
      </c>
      <c r="M206" s="17"/>
      <c r="N206" s="38" t="s">
        <v>514</v>
      </c>
      <c r="O206" s="32"/>
      <c r="P206" s="32">
        <v>210000000</v>
      </c>
      <c r="Q206" s="32" t="s">
        <v>1293</v>
      </c>
      <c r="R206" s="32" t="s">
        <v>1293</v>
      </c>
      <c r="S206" s="32" t="s">
        <v>1293</v>
      </c>
      <c r="T206" s="32">
        <v>0</v>
      </c>
      <c r="U206" s="32">
        <v>0</v>
      </c>
      <c r="V206" s="37" t="s">
        <v>838</v>
      </c>
      <c r="W206" s="32">
        <v>0</v>
      </c>
      <c r="X206" s="32">
        <v>0</v>
      </c>
      <c r="Y206" s="32">
        <v>0</v>
      </c>
      <c r="Z206" s="32">
        <v>0</v>
      </c>
      <c r="AA206" s="32">
        <v>210000000</v>
      </c>
      <c r="AB206" s="37">
        <f>AA206/210000000</f>
        <v>1</v>
      </c>
      <c r="AC206" s="17" t="s">
        <v>282</v>
      </c>
      <c r="AD206" s="17" t="s">
        <v>283</v>
      </c>
      <c r="AE206" s="38" t="s">
        <v>11</v>
      </c>
    </row>
    <row r="207" spans="1:31" ht="97.5" customHeight="1" outlineLevel="1" x14ac:dyDescent="0.25">
      <c r="A207" s="36" t="s">
        <v>752</v>
      </c>
      <c r="B207" s="36" t="s">
        <v>779</v>
      </c>
      <c r="C207" s="53"/>
      <c r="D207" s="53" t="s">
        <v>863</v>
      </c>
      <c r="E207" s="53"/>
      <c r="F207" s="38" t="s">
        <v>295</v>
      </c>
      <c r="G207" s="30" t="s">
        <v>781</v>
      </c>
      <c r="H207" s="30"/>
      <c r="I207" s="31">
        <v>432</v>
      </c>
      <c r="J207" s="31" t="s">
        <v>881</v>
      </c>
      <c r="K207" s="31" t="s">
        <v>840</v>
      </c>
      <c r="L207" s="30" t="s">
        <v>1226</v>
      </c>
      <c r="M207" s="17"/>
      <c r="N207" s="36"/>
      <c r="O207" s="32"/>
      <c r="P207" s="32" t="s">
        <v>288</v>
      </c>
      <c r="Q207" s="32">
        <v>0</v>
      </c>
      <c r="R207" s="32">
        <v>0</v>
      </c>
      <c r="S207" s="32">
        <v>0</v>
      </c>
      <c r="T207" s="32">
        <v>0</v>
      </c>
      <c r="U207" s="32">
        <v>0</v>
      </c>
      <c r="V207" s="37" t="s">
        <v>838</v>
      </c>
      <c r="W207" s="32">
        <v>0</v>
      </c>
      <c r="X207" s="32">
        <v>0</v>
      </c>
      <c r="Y207" s="32">
        <v>0</v>
      </c>
      <c r="Z207" s="32">
        <v>0</v>
      </c>
      <c r="AA207" s="32">
        <v>124421</v>
      </c>
      <c r="AB207" s="37">
        <f>AA207/10000</f>
        <v>12.4421</v>
      </c>
      <c r="AC207" s="17" t="s">
        <v>289</v>
      </c>
      <c r="AD207" s="17" t="s">
        <v>6</v>
      </c>
      <c r="AE207" s="38" t="s">
        <v>11</v>
      </c>
    </row>
    <row r="208" spans="1:31" ht="97.5" customHeight="1" outlineLevel="1" x14ac:dyDescent="0.25">
      <c r="A208" s="36" t="s">
        <v>752</v>
      </c>
      <c r="B208" s="36" t="s">
        <v>779</v>
      </c>
      <c r="C208" s="53"/>
      <c r="D208" s="53" t="s">
        <v>863</v>
      </c>
      <c r="E208" s="53"/>
      <c r="F208" s="38" t="s">
        <v>290</v>
      </c>
      <c r="G208" s="30" t="s">
        <v>291</v>
      </c>
      <c r="H208" s="30"/>
      <c r="I208" s="31">
        <v>432</v>
      </c>
      <c r="J208" s="31" t="s">
        <v>881</v>
      </c>
      <c r="K208" s="31" t="s">
        <v>840</v>
      </c>
      <c r="L208" s="30" t="s">
        <v>1227</v>
      </c>
      <c r="M208" s="17"/>
      <c r="N208" s="36"/>
      <c r="O208" s="32"/>
      <c r="P208" s="32">
        <v>20000</v>
      </c>
      <c r="Q208" s="32">
        <v>0</v>
      </c>
      <c r="R208" s="32">
        <v>0</v>
      </c>
      <c r="S208" s="32">
        <v>0</v>
      </c>
      <c r="T208" s="32">
        <v>0</v>
      </c>
      <c r="U208" s="32">
        <v>0</v>
      </c>
      <c r="V208" s="37" t="s">
        <v>838</v>
      </c>
      <c r="W208" s="32">
        <v>0</v>
      </c>
      <c r="X208" s="32">
        <v>0</v>
      </c>
      <c r="Y208" s="32">
        <v>0</v>
      </c>
      <c r="Z208" s="32">
        <v>0</v>
      </c>
      <c r="AA208" s="32">
        <v>70111</v>
      </c>
      <c r="AB208" s="37">
        <f>AA208/P208</f>
        <v>3.5055499999999999</v>
      </c>
      <c r="AC208" s="17" t="s">
        <v>45</v>
      </c>
      <c r="AD208" s="17" t="s">
        <v>6</v>
      </c>
      <c r="AE208" s="38" t="s">
        <v>11</v>
      </c>
    </row>
    <row r="209" spans="1:31" ht="97.5" customHeight="1" outlineLevel="1" x14ac:dyDescent="0.25">
      <c r="A209" s="36" t="s">
        <v>752</v>
      </c>
      <c r="B209" s="36" t="s">
        <v>779</v>
      </c>
      <c r="C209" s="53"/>
      <c r="D209" s="53" t="s">
        <v>863</v>
      </c>
      <c r="E209" s="53"/>
      <c r="F209" s="38" t="s">
        <v>292</v>
      </c>
      <c r="G209" s="30" t="s">
        <v>293</v>
      </c>
      <c r="H209" s="30"/>
      <c r="I209" s="31">
        <v>432</v>
      </c>
      <c r="J209" s="31" t="s">
        <v>881</v>
      </c>
      <c r="K209" s="31" t="s">
        <v>840</v>
      </c>
      <c r="L209" s="30" t="s">
        <v>216</v>
      </c>
      <c r="M209" s="17"/>
      <c r="N209" s="36"/>
      <c r="O209" s="32"/>
      <c r="P209" s="32">
        <v>18</v>
      </c>
      <c r="Q209" s="32">
        <v>0</v>
      </c>
      <c r="R209" s="32">
        <v>0</v>
      </c>
      <c r="S209" s="32">
        <v>0</v>
      </c>
      <c r="T209" s="32">
        <v>0</v>
      </c>
      <c r="U209" s="32">
        <v>0</v>
      </c>
      <c r="V209" s="37" t="s">
        <v>838</v>
      </c>
      <c r="W209" s="32">
        <v>0</v>
      </c>
      <c r="X209" s="32">
        <v>0</v>
      </c>
      <c r="Y209" s="32">
        <v>0</v>
      </c>
      <c r="Z209" s="32">
        <v>0</v>
      </c>
      <c r="AA209" s="32">
        <v>13</v>
      </c>
      <c r="AB209" s="37">
        <f>AA209/P209</f>
        <v>0.72222222222222221</v>
      </c>
      <c r="AC209" s="17" t="s">
        <v>289</v>
      </c>
      <c r="AD209" s="17" t="s">
        <v>6</v>
      </c>
      <c r="AE209" s="38" t="s">
        <v>11</v>
      </c>
    </row>
    <row r="210" spans="1:31" ht="167.25" customHeight="1" outlineLevel="1" x14ac:dyDescent="0.25">
      <c r="A210" s="36" t="s">
        <v>751</v>
      </c>
      <c r="B210" s="36" t="s">
        <v>780</v>
      </c>
      <c r="C210" s="53"/>
      <c r="D210" s="53" t="s">
        <v>859</v>
      </c>
      <c r="E210" s="53"/>
      <c r="F210" s="38" t="s">
        <v>284</v>
      </c>
      <c r="G210" s="30" t="s">
        <v>285</v>
      </c>
      <c r="H210" s="30" t="s">
        <v>1082</v>
      </c>
      <c r="I210" s="31" t="s">
        <v>1051</v>
      </c>
      <c r="J210" s="31" t="s">
        <v>840</v>
      </c>
      <c r="K210" s="31" t="s">
        <v>840</v>
      </c>
      <c r="L210" s="30" t="s">
        <v>128</v>
      </c>
      <c r="M210" s="17"/>
      <c r="N210" s="36" t="s">
        <v>286</v>
      </c>
      <c r="O210" s="32"/>
      <c r="P210" s="32" t="s">
        <v>287</v>
      </c>
      <c r="Q210" s="32">
        <v>502571</v>
      </c>
      <c r="R210" s="32">
        <v>502571</v>
      </c>
      <c r="S210" s="32">
        <v>502571</v>
      </c>
      <c r="T210" s="32">
        <v>502775.14285714284</v>
      </c>
      <c r="U210" s="32">
        <v>502979.28571428568</v>
      </c>
      <c r="V210" s="37" t="s">
        <v>838</v>
      </c>
      <c r="W210" s="32">
        <v>503183.42857142852</v>
      </c>
      <c r="X210" s="32">
        <v>503387.57142857136</v>
      </c>
      <c r="Y210" s="32">
        <v>503591.7142857142</v>
      </c>
      <c r="Z210" s="32">
        <v>503795.85714285704</v>
      </c>
      <c r="AA210" s="32">
        <v>504000</v>
      </c>
      <c r="AB210" s="37">
        <f>AA210/446300</f>
        <v>1.1292852341474344</v>
      </c>
      <c r="AC210" s="17" t="s">
        <v>94</v>
      </c>
      <c r="AD210" s="17" t="s">
        <v>6</v>
      </c>
      <c r="AE210" s="38" t="s">
        <v>11</v>
      </c>
    </row>
    <row r="211" spans="1:31" ht="97.5" customHeight="1" outlineLevel="1" x14ac:dyDescent="0.25">
      <c r="A211" s="33" t="s">
        <v>752</v>
      </c>
      <c r="B211" s="33" t="s">
        <v>780</v>
      </c>
      <c r="C211" s="52"/>
      <c r="D211" s="52" t="s">
        <v>859</v>
      </c>
      <c r="E211" s="52" t="s">
        <v>1093</v>
      </c>
      <c r="F211" s="43" t="s">
        <v>296</v>
      </c>
      <c r="G211" s="29" t="s">
        <v>294</v>
      </c>
      <c r="H211" s="30"/>
      <c r="I211" s="31" t="s">
        <v>1051</v>
      </c>
      <c r="J211" s="31" t="s">
        <v>881</v>
      </c>
      <c r="K211" s="31" t="s">
        <v>840</v>
      </c>
      <c r="L211" s="29" t="s">
        <v>222</v>
      </c>
      <c r="M211" s="18"/>
      <c r="N211" s="33" t="s">
        <v>838</v>
      </c>
      <c r="O211" s="34">
        <v>0</v>
      </c>
      <c r="P211" s="34">
        <v>556</v>
      </c>
      <c r="Q211" s="34">
        <v>0</v>
      </c>
      <c r="R211" s="34">
        <v>0</v>
      </c>
      <c r="S211" s="34">
        <v>0</v>
      </c>
      <c r="T211" s="34">
        <v>0</v>
      </c>
      <c r="U211" s="34">
        <v>0</v>
      </c>
      <c r="V211" s="35" t="s">
        <v>838</v>
      </c>
      <c r="W211" s="34">
        <v>55.6</v>
      </c>
      <c r="X211" s="34">
        <v>139</v>
      </c>
      <c r="Y211" s="34">
        <v>250.2</v>
      </c>
      <c r="Z211" s="34">
        <v>389.2</v>
      </c>
      <c r="AA211" s="34">
        <v>662</v>
      </c>
      <c r="AB211" s="35">
        <f>AA211/P211</f>
        <v>1.1906474820143884</v>
      </c>
      <c r="AC211" s="18" t="s">
        <v>98</v>
      </c>
      <c r="AD211" s="18" t="s">
        <v>6</v>
      </c>
      <c r="AE211" s="43" t="s">
        <v>11</v>
      </c>
    </row>
    <row r="212" spans="1:31" ht="137.25" customHeight="1" outlineLevel="1" x14ac:dyDescent="0.25">
      <c r="A212" s="36" t="s">
        <v>832</v>
      </c>
      <c r="B212" s="36" t="s">
        <v>780</v>
      </c>
      <c r="C212" s="53"/>
      <c r="D212" s="53" t="s">
        <v>859</v>
      </c>
      <c r="E212" s="53"/>
      <c r="F212" s="38"/>
      <c r="G212" s="30" t="s">
        <v>848</v>
      </c>
      <c r="H212" s="30"/>
      <c r="I212" s="31" t="s">
        <v>1051</v>
      </c>
      <c r="J212" s="31" t="s">
        <v>881</v>
      </c>
      <c r="K212" s="31" t="s">
        <v>840</v>
      </c>
      <c r="L212" s="30" t="s">
        <v>27</v>
      </c>
      <c r="M212" s="17"/>
      <c r="N212" s="36"/>
      <c r="O212" s="32"/>
      <c r="P212" s="32">
        <v>236524372</v>
      </c>
      <c r="Q212" s="32"/>
      <c r="R212" s="32">
        <v>0</v>
      </c>
      <c r="S212" s="32" t="s">
        <v>838</v>
      </c>
      <c r="T212" s="32" t="s">
        <v>838</v>
      </c>
      <c r="U212" s="32" t="s">
        <v>838</v>
      </c>
      <c r="V212" s="37" t="s">
        <v>838</v>
      </c>
      <c r="W212" s="32" t="s">
        <v>838</v>
      </c>
      <c r="X212" s="32" t="s">
        <v>838</v>
      </c>
      <c r="Y212" s="32" t="s">
        <v>838</v>
      </c>
      <c r="Z212" s="32" t="s">
        <v>838</v>
      </c>
      <c r="AA212" s="32" t="s">
        <v>838</v>
      </c>
      <c r="AB212" s="37" t="s">
        <v>838</v>
      </c>
      <c r="AC212" s="17" t="s">
        <v>754</v>
      </c>
      <c r="AD212" s="17" t="s">
        <v>6</v>
      </c>
      <c r="AE212" s="38" t="s">
        <v>11</v>
      </c>
    </row>
    <row r="213" spans="1:31" ht="97.5" customHeight="1" outlineLevel="1" x14ac:dyDescent="0.25">
      <c r="A213" s="36" t="s">
        <v>832</v>
      </c>
      <c r="B213" s="36" t="s">
        <v>780</v>
      </c>
      <c r="C213" s="53"/>
      <c r="D213" s="53" t="s">
        <v>859</v>
      </c>
      <c r="E213" s="53"/>
      <c r="F213" s="38"/>
      <c r="G213" s="30" t="s">
        <v>103</v>
      </c>
      <c r="H213" s="30"/>
      <c r="I213" s="31" t="s">
        <v>1051</v>
      </c>
      <c r="J213" s="31" t="s">
        <v>881</v>
      </c>
      <c r="K213" s="31" t="s">
        <v>840</v>
      </c>
      <c r="L213" s="30" t="s">
        <v>13</v>
      </c>
      <c r="M213" s="17"/>
      <c r="N213" s="36"/>
      <c r="O213" s="32"/>
      <c r="P213" s="32">
        <v>3880</v>
      </c>
      <c r="Q213" s="32"/>
      <c r="R213" s="32">
        <v>0</v>
      </c>
      <c r="S213" s="32" t="s">
        <v>838</v>
      </c>
      <c r="T213" s="32" t="s">
        <v>838</v>
      </c>
      <c r="U213" s="32" t="s">
        <v>838</v>
      </c>
      <c r="V213" s="37" t="s">
        <v>838</v>
      </c>
      <c r="W213" s="32" t="s">
        <v>838</v>
      </c>
      <c r="X213" s="32" t="s">
        <v>838</v>
      </c>
      <c r="Y213" s="32" t="s">
        <v>838</v>
      </c>
      <c r="Z213" s="32" t="s">
        <v>838</v>
      </c>
      <c r="AA213" s="32" t="s">
        <v>838</v>
      </c>
      <c r="AB213" s="37" t="s">
        <v>838</v>
      </c>
      <c r="AC213" s="17" t="s">
        <v>45</v>
      </c>
      <c r="AD213" s="17" t="s">
        <v>37</v>
      </c>
      <c r="AE213" s="38" t="s">
        <v>11</v>
      </c>
    </row>
    <row r="214" spans="1:31" ht="97.5" customHeight="1" outlineLevel="1" x14ac:dyDescent="0.25">
      <c r="A214" s="36" t="s">
        <v>832</v>
      </c>
      <c r="B214" s="36" t="s">
        <v>780</v>
      </c>
      <c r="C214" s="53"/>
      <c r="D214" s="53" t="s">
        <v>859</v>
      </c>
      <c r="E214" s="53"/>
      <c r="F214" s="38"/>
      <c r="G214" s="30" t="s">
        <v>134</v>
      </c>
      <c r="H214" s="30"/>
      <c r="I214" s="31" t="s">
        <v>1051</v>
      </c>
      <c r="J214" s="31" t="s">
        <v>881</v>
      </c>
      <c r="K214" s="31" t="s">
        <v>840</v>
      </c>
      <c r="L214" s="30" t="s">
        <v>18</v>
      </c>
      <c r="M214" s="17"/>
      <c r="N214" s="36"/>
      <c r="O214" s="32"/>
      <c r="P214" s="32" t="s">
        <v>978</v>
      </c>
      <c r="Q214" s="32"/>
      <c r="R214" s="32"/>
      <c r="S214" s="32" t="s">
        <v>838</v>
      </c>
      <c r="T214" s="32" t="s">
        <v>838</v>
      </c>
      <c r="U214" s="32" t="s">
        <v>838</v>
      </c>
      <c r="V214" s="37" t="s">
        <v>838</v>
      </c>
      <c r="W214" s="32" t="s">
        <v>838</v>
      </c>
      <c r="X214" s="32" t="s">
        <v>838</v>
      </c>
      <c r="Y214" s="32" t="s">
        <v>838</v>
      </c>
      <c r="Z214" s="32" t="s">
        <v>838</v>
      </c>
      <c r="AA214" s="32" t="s">
        <v>838</v>
      </c>
      <c r="AB214" s="37" t="s">
        <v>838</v>
      </c>
      <c r="AC214" s="17" t="s">
        <v>45</v>
      </c>
      <c r="AD214" s="17" t="s">
        <v>37</v>
      </c>
      <c r="AE214" s="38" t="s">
        <v>11</v>
      </c>
    </row>
    <row r="215" spans="1:31" ht="97.5" customHeight="1" outlineLevel="1" x14ac:dyDescent="0.25">
      <c r="A215" s="33" t="s">
        <v>1094</v>
      </c>
      <c r="B215" s="33" t="s">
        <v>780</v>
      </c>
      <c r="C215" s="52"/>
      <c r="D215" s="52"/>
      <c r="E215" s="52" t="s">
        <v>1093</v>
      </c>
      <c r="F215" s="43" t="s">
        <v>1231</v>
      </c>
      <c r="G215" s="29" t="s">
        <v>1131</v>
      </c>
      <c r="H215" s="30"/>
      <c r="I215" s="31"/>
      <c r="J215" s="31"/>
      <c r="K215" s="31" t="s">
        <v>1122</v>
      </c>
      <c r="L215" s="29" t="s">
        <v>1103</v>
      </c>
      <c r="M215" s="18"/>
      <c r="N215" s="33" t="s">
        <v>838</v>
      </c>
      <c r="O215" s="34">
        <v>10</v>
      </c>
      <c r="P215" s="34"/>
      <c r="Q215" s="34"/>
      <c r="R215" s="34"/>
      <c r="S215" s="34">
        <v>0</v>
      </c>
      <c r="T215" s="34">
        <v>10</v>
      </c>
      <c r="U215" s="34">
        <v>10</v>
      </c>
      <c r="V215" s="35">
        <f>U215/O215</f>
        <v>1</v>
      </c>
      <c r="W215" s="34" t="s">
        <v>838</v>
      </c>
      <c r="X215" s="34" t="s">
        <v>838</v>
      </c>
      <c r="Y215" s="34" t="s">
        <v>838</v>
      </c>
      <c r="Z215" s="34" t="s">
        <v>838</v>
      </c>
      <c r="AA215" s="34" t="s">
        <v>838</v>
      </c>
      <c r="AB215" s="35" t="s">
        <v>838</v>
      </c>
      <c r="AC215" s="18" t="s">
        <v>45</v>
      </c>
      <c r="AD215" s="18"/>
      <c r="AE215" s="43" t="s">
        <v>11</v>
      </c>
    </row>
    <row r="216" spans="1:31" ht="97.5" customHeight="1" outlineLevel="1" x14ac:dyDescent="0.25">
      <c r="A216" s="36" t="s">
        <v>752</v>
      </c>
      <c r="B216" s="36" t="s">
        <v>1301</v>
      </c>
      <c r="C216" s="53"/>
      <c r="D216" s="53" t="s">
        <v>859</v>
      </c>
      <c r="E216" s="53"/>
      <c r="F216" s="38"/>
      <c r="G216" s="30" t="s">
        <v>1302</v>
      </c>
      <c r="H216" s="30"/>
      <c r="I216" s="31"/>
      <c r="J216" s="31"/>
      <c r="K216" s="31"/>
      <c r="L216" s="30" t="s">
        <v>222</v>
      </c>
      <c r="M216" s="17" t="s">
        <v>1166</v>
      </c>
      <c r="N216" s="36"/>
      <c r="O216" s="32"/>
      <c r="P216" s="54">
        <v>2.5</v>
      </c>
      <c r="Q216" s="32">
        <v>0</v>
      </c>
      <c r="R216" s="32">
        <v>0</v>
      </c>
      <c r="S216" s="32">
        <v>0</v>
      </c>
      <c r="T216" s="32">
        <v>0</v>
      </c>
      <c r="U216" s="32">
        <v>0</v>
      </c>
      <c r="V216" s="37" t="s">
        <v>838</v>
      </c>
      <c r="W216" s="32">
        <v>0</v>
      </c>
      <c r="X216" s="32">
        <v>0</v>
      </c>
      <c r="Y216" s="32">
        <v>0</v>
      </c>
      <c r="Z216" s="32">
        <v>0</v>
      </c>
      <c r="AA216" s="54">
        <v>2.5</v>
      </c>
      <c r="AB216" s="37">
        <v>1</v>
      </c>
      <c r="AC216" s="17" t="s">
        <v>45</v>
      </c>
      <c r="AD216" s="17" t="s">
        <v>763</v>
      </c>
      <c r="AE216" s="38" t="s">
        <v>11</v>
      </c>
    </row>
    <row r="217" spans="1:31" ht="97.5" customHeight="1" outlineLevel="1" x14ac:dyDescent="0.25">
      <c r="A217" s="36" t="s">
        <v>751</v>
      </c>
      <c r="B217" s="36" t="s">
        <v>1301</v>
      </c>
      <c r="C217" s="53"/>
      <c r="D217" s="53" t="s">
        <v>859</v>
      </c>
      <c r="E217" s="53"/>
      <c r="F217" s="38"/>
      <c r="G217" s="30" t="s">
        <v>1303</v>
      </c>
      <c r="H217" s="30"/>
      <c r="I217" s="31"/>
      <c r="J217" s="31"/>
      <c r="K217" s="31"/>
      <c r="L217" s="30" t="s">
        <v>790</v>
      </c>
      <c r="M217" s="17" t="s">
        <v>1166</v>
      </c>
      <c r="N217" s="36" t="s">
        <v>1304</v>
      </c>
      <c r="O217" s="32"/>
      <c r="P217" s="32">
        <v>7</v>
      </c>
      <c r="Q217" s="32">
        <v>0</v>
      </c>
      <c r="R217" s="32">
        <v>0</v>
      </c>
      <c r="S217" s="32">
        <v>0</v>
      </c>
      <c r="T217" s="32">
        <v>0</v>
      </c>
      <c r="U217" s="32">
        <v>0</v>
      </c>
      <c r="V217" s="37" t="s">
        <v>838</v>
      </c>
      <c r="W217" s="32">
        <v>0</v>
      </c>
      <c r="X217" s="32">
        <v>0</v>
      </c>
      <c r="Y217" s="32">
        <v>0</v>
      </c>
      <c r="Z217" s="32">
        <v>0</v>
      </c>
      <c r="AA217" s="32">
        <v>7</v>
      </c>
      <c r="AB217" s="37">
        <v>1</v>
      </c>
      <c r="AC217" s="17" t="s">
        <v>45</v>
      </c>
      <c r="AD217" s="17" t="s">
        <v>763</v>
      </c>
      <c r="AE217" s="38" t="s">
        <v>11</v>
      </c>
    </row>
    <row r="218" spans="1:31" ht="97.5" customHeight="1" outlineLevel="1" x14ac:dyDescent="0.25">
      <c r="A218" s="33" t="s">
        <v>1098</v>
      </c>
      <c r="B218" s="33">
        <v>6</v>
      </c>
      <c r="C218" s="52"/>
      <c r="D218" s="52"/>
      <c r="E218" s="52" t="s">
        <v>1093</v>
      </c>
      <c r="F218" s="43" t="s">
        <v>1132</v>
      </c>
      <c r="G218" s="29" t="s">
        <v>1134</v>
      </c>
      <c r="H218" s="30"/>
      <c r="I218" s="31"/>
      <c r="J218" s="31"/>
      <c r="K218" s="31" t="s">
        <v>1122</v>
      </c>
      <c r="L218" s="29" t="s">
        <v>27</v>
      </c>
      <c r="M218" s="18"/>
      <c r="N218" s="33"/>
      <c r="O218" s="34">
        <v>72852630</v>
      </c>
      <c r="P218" s="34">
        <v>277032428</v>
      </c>
      <c r="Q218" s="34">
        <v>0</v>
      </c>
      <c r="R218" s="34">
        <v>0</v>
      </c>
      <c r="S218" s="34">
        <v>49894279.126213595</v>
      </c>
      <c r="T218" s="34">
        <v>108809541.74757282</v>
      </c>
      <c r="U218" s="34">
        <v>181501676.21359223</v>
      </c>
      <c r="V218" s="35">
        <f>U218/O218</f>
        <v>2.4913537948265181</v>
      </c>
      <c r="W218" s="34">
        <v>249306083.00970873</v>
      </c>
      <c r="X218" s="34">
        <v>277032428.15533978</v>
      </c>
      <c r="Y218" s="34">
        <v>277032428.15533978</v>
      </c>
      <c r="Z218" s="34">
        <v>277032428.15533978</v>
      </c>
      <c r="AA218" s="34">
        <v>277032428.15533978</v>
      </c>
      <c r="AB218" s="35">
        <f>AA218/P218</f>
        <v>1.0000000005607277</v>
      </c>
      <c r="AC218" s="18" t="s">
        <v>1100</v>
      </c>
      <c r="AD218" s="18"/>
      <c r="AE218" s="43" t="s">
        <v>11</v>
      </c>
    </row>
    <row r="219" spans="1:31" ht="97.5" customHeight="1" outlineLevel="1" x14ac:dyDescent="0.25">
      <c r="A219" s="33" t="s">
        <v>1098</v>
      </c>
      <c r="B219" s="33">
        <v>6</v>
      </c>
      <c r="C219" s="52"/>
      <c r="D219" s="52"/>
      <c r="E219" s="52" t="s">
        <v>1093</v>
      </c>
      <c r="F219" s="43" t="s">
        <v>1133</v>
      </c>
      <c r="G219" s="29" t="s">
        <v>1135</v>
      </c>
      <c r="H219" s="30"/>
      <c r="I219" s="31"/>
      <c r="J219" s="31"/>
      <c r="K219" s="31" t="s">
        <v>1122</v>
      </c>
      <c r="L219" s="29" t="s">
        <v>27</v>
      </c>
      <c r="M219" s="18"/>
      <c r="N219" s="33"/>
      <c r="O219" s="34">
        <v>306148623</v>
      </c>
      <c r="P219" s="34">
        <v>1087405057</v>
      </c>
      <c r="Q219" s="34">
        <v>0</v>
      </c>
      <c r="R219" s="34">
        <v>0</v>
      </c>
      <c r="S219" s="34">
        <v>111670890.29126213</v>
      </c>
      <c r="T219" s="34">
        <v>204466057.53220627</v>
      </c>
      <c r="U219" s="34">
        <v>345226028.56923074</v>
      </c>
      <c r="V219" s="35">
        <f>U219/O219</f>
        <v>1.1276419445768036</v>
      </c>
      <c r="W219" s="34">
        <v>540582944.31727028</v>
      </c>
      <c r="X219" s="34">
        <v>748457503.440341</v>
      </c>
      <c r="Y219" s="34">
        <v>887300393.45441091</v>
      </c>
      <c r="Z219" s="34">
        <v>976417821.13280737</v>
      </c>
      <c r="AA219" s="34">
        <v>1087405058.4483707</v>
      </c>
      <c r="AB219" s="35">
        <f>AA219/P219</f>
        <v>1.0000000013319514</v>
      </c>
      <c r="AC219" s="18" t="s">
        <v>1100</v>
      </c>
      <c r="AD219" s="18"/>
      <c r="AE219" s="43" t="s">
        <v>155</v>
      </c>
    </row>
    <row r="220" spans="1:31" ht="97.5" customHeight="1" outlineLevel="1" x14ac:dyDescent="0.25">
      <c r="A220" s="36" t="s">
        <v>751</v>
      </c>
      <c r="B220" s="36" t="s">
        <v>783</v>
      </c>
      <c r="C220" s="53"/>
      <c r="D220" s="53" t="s">
        <v>858</v>
      </c>
      <c r="E220" s="53"/>
      <c r="F220" s="38" t="s">
        <v>297</v>
      </c>
      <c r="G220" s="30" t="s">
        <v>1312</v>
      </c>
      <c r="H220" s="30" t="s">
        <v>912</v>
      </c>
      <c r="I220" s="31">
        <v>149152</v>
      </c>
      <c r="J220" s="31" t="s">
        <v>840</v>
      </c>
      <c r="K220" s="31" t="s">
        <v>840</v>
      </c>
      <c r="L220" s="30" t="s">
        <v>298</v>
      </c>
      <c r="M220" s="17"/>
      <c r="N220" s="36" t="s">
        <v>302</v>
      </c>
      <c r="O220" s="32"/>
      <c r="P220" s="32">
        <v>70</v>
      </c>
      <c r="Q220" s="32">
        <v>278</v>
      </c>
      <c r="R220" s="32">
        <v>278</v>
      </c>
      <c r="S220" s="32">
        <v>278</v>
      </c>
      <c r="T220" s="32">
        <v>278</v>
      </c>
      <c r="U220" s="32">
        <v>278</v>
      </c>
      <c r="V220" s="37" t="s">
        <v>838</v>
      </c>
      <c r="W220" s="32">
        <v>278</v>
      </c>
      <c r="X220" s="32">
        <v>278</v>
      </c>
      <c r="Y220" s="32">
        <v>278</v>
      </c>
      <c r="Z220" s="32">
        <v>208</v>
      </c>
      <c r="AA220" s="32">
        <v>208</v>
      </c>
      <c r="AB220" s="37">
        <v>1</v>
      </c>
      <c r="AC220" s="17" t="s">
        <v>299</v>
      </c>
      <c r="AD220" s="17" t="s">
        <v>6</v>
      </c>
      <c r="AE220" s="38" t="s">
        <v>155</v>
      </c>
    </row>
    <row r="221" spans="1:31" ht="97.5" customHeight="1" outlineLevel="1" x14ac:dyDescent="0.25">
      <c r="A221" s="36" t="s">
        <v>751</v>
      </c>
      <c r="B221" s="36" t="s">
        <v>783</v>
      </c>
      <c r="C221" s="53"/>
      <c r="D221" s="53" t="s">
        <v>858</v>
      </c>
      <c r="E221" s="53"/>
      <c r="F221" s="38" t="s">
        <v>300</v>
      </c>
      <c r="G221" s="30" t="s">
        <v>301</v>
      </c>
      <c r="H221" s="30"/>
      <c r="I221" s="31">
        <v>149152</v>
      </c>
      <c r="J221" s="31" t="s">
        <v>840</v>
      </c>
      <c r="K221" s="31" t="s">
        <v>840</v>
      </c>
      <c r="L221" s="30" t="s">
        <v>40</v>
      </c>
      <c r="M221" s="17"/>
      <c r="N221" s="36" t="s">
        <v>303</v>
      </c>
      <c r="O221" s="32"/>
      <c r="P221" s="54">
        <v>47</v>
      </c>
      <c r="Q221" s="54"/>
      <c r="R221" s="54">
        <v>62</v>
      </c>
      <c r="S221" s="54">
        <v>62</v>
      </c>
      <c r="T221" s="54">
        <v>62</v>
      </c>
      <c r="U221" s="54">
        <v>62</v>
      </c>
      <c r="V221" s="37" t="s">
        <v>838</v>
      </c>
      <c r="W221" s="54">
        <v>62</v>
      </c>
      <c r="X221" s="54">
        <v>62</v>
      </c>
      <c r="Y221" s="54">
        <v>47</v>
      </c>
      <c r="Z221" s="54">
        <v>47</v>
      </c>
      <c r="AA221" s="54">
        <v>47</v>
      </c>
      <c r="AB221" s="37">
        <v>1</v>
      </c>
      <c r="AC221" s="17" t="s">
        <v>299</v>
      </c>
      <c r="AD221" s="17" t="s">
        <v>6</v>
      </c>
      <c r="AE221" s="38" t="s">
        <v>155</v>
      </c>
    </row>
    <row r="222" spans="1:31" ht="123.75" customHeight="1" outlineLevel="1" x14ac:dyDescent="0.25">
      <c r="A222" s="36" t="s">
        <v>832</v>
      </c>
      <c r="B222" s="36" t="s">
        <v>783</v>
      </c>
      <c r="C222" s="53"/>
      <c r="D222" s="53" t="s">
        <v>858</v>
      </c>
      <c r="E222" s="53"/>
      <c r="F222" s="38"/>
      <c r="G222" s="30" t="s">
        <v>960</v>
      </c>
      <c r="H222" s="30"/>
      <c r="I222" s="31">
        <v>149152</v>
      </c>
      <c r="J222" s="31" t="s">
        <v>881</v>
      </c>
      <c r="K222" s="31" t="s">
        <v>840</v>
      </c>
      <c r="L222" s="30" t="s">
        <v>833</v>
      </c>
      <c r="M222" s="17"/>
      <c r="N222" s="36"/>
      <c r="O222" s="32"/>
      <c r="P222" s="32" t="s">
        <v>978</v>
      </c>
      <c r="Q222" s="32"/>
      <c r="R222" s="32"/>
      <c r="S222" s="32" t="s">
        <v>838</v>
      </c>
      <c r="T222" s="32" t="s">
        <v>838</v>
      </c>
      <c r="U222" s="32" t="s">
        <v>838</v>
      </c>
      <c r="V222" s="37" t="s">
        <v>838</v>
      </c>
      <c r="W222" s="32" t="s">
        <v>838</v>
      </c>
      <c r="X222" s="32" t="s">
        <v>838</v>
      </c>
      <c r="Y222" s="32" t="s">
        <v>838</v>
      </c>
      <c r="Z222" s="32" t="s">
        <v>838</v>
      </c>
      <c r="AA222" s="32" t="s">
        <v>838</v>
      </c>
      <c r="AB222" s="37" t="s">
        <v>838</v>
      </c>
      <c r="AC222" s="17" t="s">
        <v>759</v>
      </c>
      <c r="AD222" s="17" t="s">
        <v>6</v>
      </c>
      <c r="AE222" s="38" t="s">
        <v>155</v>
      </c>
    </row>
    <row r="223" spans="1:31" ht="97.5" customHeight="1" outlineLevel="1" x14ac:dyDescent="0.25">
      <c r="A223" s="36" t="s">
        <v>752</v>
      </c>
      <c r="B223" s="36" t="s">
        <v>783</v>
      </c>
      <c r="C223" s="53"/>
      <c r="D223" s="53" t="s">
        <v>858</v>
      </c>
      <c r="E223" s="53"/>
      <c r="F223" s="38" t="s">
        <v>321</v>
      </c>
      <c r="G223" s="30" t="s">
        <v>322</v>
      </c>
      <c r="H223" s="30"/>
      <c r="I223" s="31">
        <v>149152</v>
      </c>
      <c r="J223" s="31" t="s">
        <v>881</v>
      </c>
      <c r="K223" s="31" t="s">
        <v>840</v>
      </c>
      <c r="L223" s="30" t="s">
        <v>323</v>
      </c>
      <c r="M223" s="17"/>
      <c r="N223" s="36"/>
      <c r="O223" s="32"/>
      <c r="P223" s="32">
        <v>4</v>
      </c>
      <c r="Q223" s="32">
        <v>0</v>
      </c>
      <c r="R223" s="32">
        <v>0</v>
      </c>
      <c r="S223" s="32">
        <v>0</v>
      </c>
      <c r="T223" s="32">
        <v>0</v>
      </c>
      <c r="U223" s="32">
        <v>0</v>
      </c>
      <c r="V223" s="37" t="s">
        <v>838</v>
      </c>
      <c r="W223" s="32">
        <v>0</v>
      </c>
      <c r="X223" s="32">
        <v>0</v>
      </c>
      <c r="Y223" s="32">
        <v>4</v>
      </c>
      <c r="Z223" s="32">
        <v>4</v>
      </c>
      <c r="AA223" s="32">
        <v>4</v>
      </c>
      <c r="AB223" s="37">
        <v>1</v>
      </c>
      <c r="AC223" s="17" t="s">
        <v>45</v>
      </c>
      <c r="AD223" s="17" t="s">
        <v>6</v>
      </c>
      <c r="AE223" s="38" t="s">
        <v>155</v>
      </c>
    </row>
    <row r="224" spans="1:31" ht="97.5" customHeight="1" outlineLevel="1" x14ac:dyDescent="0.25">
      <c r="A224" s="36" t="s">
        <v>752</v>
      </c>
      <c r="B224" s="36" t="s">
        <v>783</v>
      </c>
      <c r="C224" s="53"/>
      <c r="D224" s="53" t="s">
        <v>858</v>
      </c>
      <c r="E224" s="53"/>
      <c r="F224" s="38" t="s">
        <v>324</v>
      </c>
      <c r="G224" s="30" t="s">
        <v>325</v>
      </c>
      <c r="H224" s="30"/>
      <c r="I224" s="31">
        <v>149152</v>
      </c>
      <c r="J224" s="31" t="s">
        <v>881</v>
      </c>
      <c r="K224" s="31" t="s">
        <v>840</v>
      </c>
      <c r="L224" s="30" t="s">
        <v>191</v>
      </c>
      <c r="M224" s="17"/>
      <c r="N224" s="36"/>
      <c r="O224" s="32"/>
      <c r="P224" s="32">
        <v>12</v>
      </c>
      <c r="Q224" s="32">
        <v>0</v>
      </c>
      <c r="R224" s="32">
        <v>0</v>
      </c>
      <c r="S224" s="32">
        <v>0</v>
      </c>
      <c r="T224" s="32">
        <v>0</v>
      </c>
      <c r="U224" s="32">
        <v>0</v>
      </c>
      <c r="V224" s="37" t="s">
        <v>838</v>
      </c>
      <c r="W224" s="32">
        <v>0</v>
      </c>
      <c r="X224" s="32">
        <v>0</v>
      </c>
      <c r="Y224" s="32">
        <v>12</v>
      </c>
      <c r="Z224" s="32">
        <v>12</v>
      </c>
      <c r="AA224" s="32">
        <v>12</v>
      </c>
      <c r="AB224" s="37">
        <v>1</v>
      </c>
      <c r="AC224" s="17" t="s">
        <v>45</v>
      </c>
      <c r="AD224" s="17" t="s">
        <v>6</v>
      </c>
      <c r="AE224" s="38" t="s">
        <v>155</v>
      </c>
    </row>
    <row r="225" spans="1:31" ht="97.5" customHeight="1" outlineLevel="1" x14ac:dyDescent="0.25">
      <c r="A225" s="36" t="s">
        <v>751</v>
      </c>
      <c r="B225" s="36" t="s">
        <v>784</v>
      </c>
      <c r="C225" s="53"/>
      <c r="D225" s="53" t="s">
        <v>858</v>
      </c>
      <c r="E225" s="53"/>
      <c r="F225" s="38" t="s">
        <v>304</v>
      </c>
      <c r="G225" s="30" t="s">
        <v>1327</v>
      </c>
      <c r="H225" s="30" t="s">
        <v>911</v>
      </c>
      <c r="I225" s="31">
        <v>199150</v>
      </c>
      <c r="J225" s="31" t="s">
        <v>840</v>
      </c>
      <c r="K225" s="31" t="s">
        <v>840</v>
      </c>
      <c r="L225" s="30" t="s">
        <v>305</v>
      </c>
      <c r="M225" s="17"/>
      <c r="N225" s="36" t="s">
        <v>513</v>
      </c>
      <c r="O225" s="32"/>
      <c r="P225" s="32">
        <v>179</v>
      </c>
      <c r="Q225" s="32">
        <v>211</v>
      </c>
      <c r="R225" s="32">
        <v>211</v>
      </c>
      <c r="S225" s="32">
        <v>211</v>
      </c>
      <c r="T225" s="32">
        <v>211</v>
      </c>
      <c r="U225" s="32">
        <v>211</v>
      </c>
      <c r="V225" s="37" t="s">
        <v>838</v>
      </c>
      <c r="W225" s="32">
        <v>211</v>
      </c>
      <c r="X225" s="32">
        <v>211</v>
      </c>
      <c r="Y225" s="32">
        <v>211</v>
      </c>
      <c r="Z225" s="32">
        <v>179</v>
      </c>
      <c r="AA225" s="32">
        <v>179</v>
      </c>
      <c r="AB225" s="37">
        <v>1</v>
      </c>
      <c r="AC225" s="17" t="s">
        <v>306</v>
      </c>
      <c r="AD225" s="17" t="s">
        <v>6</v>
      </c>
      <c r="AE225" s="38" t="s">
        <v>155</v>
      </c>
    </row>
    <row r="226" spans="1:31" ht="97.5" customHeight="1" outlineLevel="1" x14ac:dyDescent="0.25">
      <c r="A226" s="36" t="s">
        <v>751</v>
      </c>
      <c r="B226" s="36" t="s">
        <v>784</v>
      </c>
      <c r="C226" s="53"/>
      <c r="D226" s="53" t="s">
        <v>858</v>
      </c>
      <c r="E226" s="53"/>
      <c r="F226" s="38" t="s">
        <v>307</v>
      </c>
      <c r="G226" s="30" t="s">
        <v>308</v>
      </c>
      <c r="H226" s="30"/>
      <c r="I226" s="31">
        <v>122</v>
      </c>
      <c r="J226" s="31" t="s">
        <v>840</v>
      </c>
      <c r="K226" s="31" t="s">
        <v>840</v>
      </c>
      <c r="L226" s="30" t="s">
        <v>309</v>
      </c>
      <c r="M226" s="17"/>
      <c r="N226" s="36" t="s">
        <v>512</v>
      </c>
      <c r="O226" s="32"/>
      <c r="P226" s="32" t="s">
        <v>310</v>
      </c>
      <c r="Q226" s="32"/>
      <c r="R226" s="32">
        <v>168</v>
      </c>
      <c r="S226" s="32">
        <v>168</v>
      </c>
      <c r="T226" s="32">
        <v>168</v>
      </c>
      <c r="U226" s="32">
        <v>168</v>
      </c>
      <c r="V226" s="37" t="s">
        <v>838</v>
      </c>
      <c r="W226" s="32">
        <v>168</v>
      </c>
      <c r="X226" s="32">
        <v>168</v>
      </c>
      <c r="Y226" s="32">
        <v>168</v>
      </c>
      <c r="Z226" s="32" t="s">
        <v>310</v>
      </c>
      <c r="AA226" s="32" t="s">
        <v>310</v>
      </c>
      <c r="AB226" s="37">
        <v>1</v>
      </c>
      <c r="AC226" s="17" t="s">
        <v>306</v>
      </c>
      <c r="AD226" s="17" t="s">
        <v>6</v>
      </c>
      <c r="AE226" s="38" t="s">
        <v>155</v>
      </c>
    </row>
    <row r="227" spans="1:31" ht="97.5" customHeight="1" outlineLevel="1" x14ac:dyDescent="0.25">
      <c r="A227" s="36" t="s">
        <v>832</v>
      </c>
      <c r="B227" s="36" t="s">
        <v>784</v>
      </c>
      <c r="C227" s="53"/>
      <c r="D227" s="53" t="s">
        <v>858</v>
      </c>
      <c r="E227" s="53"/>
      <c r="F227" s="38"/>
      <c r="G227" s="30" t="s">
        <v>1239</v>
      </c>
      <c r="H227" s="30"/>
      <c r="I227" s="31">
        <v>150</v>
      </c>
      <c r="J227" s="31" t="s">
        <v>840</v>
      </c>
      <c r="K227" s="31" t="s">
        <v>840</v>
      </c>
      <c r="L227" s="30" t="s">
        <v>313</v>
      </c>
      <c r="M227" s="17"/>
      <c r="N227" s="36">
        <v>4.2699999999999996</v>
      </c>
      <c r="O227" s="32"/>
      <c r="P227" s="32">
        <v>3.63</v>
      </c>
      <c r="Q227" s="32"/>
      <c r="R227" s="32"/>
      <c r="S227" s="32" t="s">
        <v>838</v>
      </c>
      <c r="T227" s="32" t="s">
        <v>838</v>
      </c>
      <c r="U227" s="32" t="s">
        <v>838</v>
      </c>
      <c r="V227" s="37" t="s">
        <v>838</v>
      </c>
      <c r="W227" s="32" t="s">
        <v>838</v>
      </c>
      <c r="X227" s="32" t="s">
        <v>838</v>
      </c>
      <c r="Y227" s="32" t="s">
        <v>838</v>
      </c>
      <c r="Z227" s="32" t="s">
        <v>838</v>
      </c>
      <c r="AA227" s="32" t="s">
        <v>838</v>
      </c>
      <c r="AB227" s="37" t="s">
        <v>838</v>
      </c>
      <c r="AC227" s="17" t="s">
        <v>759</v>
      </c>
      <c r="AD227" s="17" t="s">
        <v>6</v>
      </c>
      <c r="AE227" s="38" t="s">
        <v>155</v>
      </c>
    </row>
    <row r="228" spans="1:31" ht="97.5" customHeight="1" outlineLevel="1" x14ac:dyDescent="0.25">
      <c r="A228" s="36" t="s">
        <v>752</v>
      </c>
      <c r="B228" s="36" t="s">
        <v>784</v>
      </c>
      <c r="C228" s="53"/>
      <c r="D228" s="53" t="s">
        <v>858</v>
      </c>
      <c r="E228" s="53"/>
      <c r="F228" s="38" t="s">
        <v>326</v>
      </c>
      <c r="G228" s="30" t="s">
        <v>327</v>
      </c>
      <c r="H228" s="30"/>
      <c r="I228" s="31">
        <v>150</v>
      </c>
      <c r="J228" s="31" t="s">
        <v>840</v>
      </c>
      <c r="K228" s="31" t="s">
        <v>840</v>
      </c>
      <c r="L228" s="30" t="s">
        <v>1227</v>
      </c>
      <c r="M228" s="17"/>
      <c r="N228" s="36"/>
      <c r="O228" s="32"/>
      <c r="P228" s="32">
        <v>12090</v>
      </c>
      <c r="Q228" s="32">
        <v>0</v>
      </c>
      <c r="R228" s="32">
        <v>0</v>
      </c>
      <c r="S228" s="32">
        <v>0</v>
      </c>
      <c r="T228" s="32">
        <v>0</v>
      </c>
      <c r="U228" s="32">
        <v>0</v>
      </c>
      <c r="V228" s="37" t="s">
        <v>838</v>
      </c>
      <c r="W228" s="32">
        <v>0</v>
      </c>
      <c r="X228" s="32">
        <v>0</v>
      </c>
      <c r="Y228" s="32">
        <v>12090</v>
      </c>
      <c r="Z228" s="32">
        <v>12090</v>
      </c>
      <c r="AA228" s="32">
        <v>12090</v>
      </c>
      <c r="AB228" s="37">
        <v>1</v>
      </c>
      <c r="AC228" s="17" t="s">
        <v>98</v>
      </c>
      <c r="AD228" s="17" t="s">
        <v>6</v>
      </c>
      <c r="AE228" s="38" t="s">
        <v>155</v>
      </c>
    </row>
    <row r="229" spans="1:31" ht="97.5" customHeight="1" outlineLevel="1" x14ac:dyDescent="0.25">
      <c r="A229" s="36" t="s">
        <v>752</v>
      </c>
      <c r="B229" s="36" t="s">
        <v>784</v>
      </c>
      <c r="C229" s="53"/>
      <c r="D229" s="53" t="s">
        <v>858</v>
      </c>
      <c r="E229" s="53"/>
      <c r="F229" s="38" t="s">
        <v>328</v>
      </c>
      <c r="G229" s="30" t="s">
        <v>329</v>
      </c>
      <c r="H229" s="30"/>
      <c r="I229" s="31">
        <v>150</v>
      </c>
      <c r="J229" s="31" t="s">
        <v>840</v>
      </c>
      <c r="K229" s="31" t="s">
        <v>840</v>
      </c>
      <c r="L229" s="30" t="s">
        <v>330</v>
      </c>
      <c r="M229" s="17"/>
      <c r="N229" s="36"/>
      <c r="O229" s="32"/>
      <c r="P229" s="32">
        <v>11330</v>
      </c>
      <c r="Q229" s="32">
        <v>0</v>
      </c>
      <c r="R229" s="32">
        <v>0</v>
      </c>
      <c r="S229" s="32">
        <v>0</v>
      </c>
      <c r="T229" s="32">
        <v>0</v>
      </c>
      <c r="U229" s="32">
        <v>0</v>
      </c>
      <c r="V229" s="37" t="s">
        <v>838</v>
      </c>
      <c r="W229" s="32">
        <v>0</v>
      </c>
      <c r="X229" s="32">
        <v>0</v>
      </c>
      <c r="Y229" s="32">
        <v>11330</v>
      </c>
      <c r="Z229" s="32">
        <v>11330</v>
      </c>
      <c r="AA229" s="32">
        <v>11330</v>
      </c>
      <c r="AB229" s="37">
        <v>1</v>
      </c>
      <c r="AC229" s="17" t="s">
        <v>45</v>
      </c>
      <c r="AD229" s="17" t="s">
        <v>6</v>
      </c>
      <c r="AE229" s="38" t="s">
        <v>155</v>
      </c>
    </row>
    <row r="230" spans="1:31" ht="97.5" customHeight="1" outlineLevel="1" x14ac:dyDescent="0.25">
      <c r="A230" s="36" t="s">
        <v>751</v>
      </c>
      <c r="B230" s="36" t="s">
        <v>785</v>
      </c>
      <c r="C230" s="53"/>
      <c r="D230" s="53" t="s">
        <v>858</v>
      </c>
      <c r="E230" s="53"/>
      <c r="F230" s="38" t="s">
        <v>311</v>
      </c>
      <c r="G230" s="30" t="s">
        <v>312</v>
      </c>
      <c r="H230" s="30"/>
      <c r="I230" s="31">
        <v>399</v>
      </c>
      <c r="J230" s="31" t="s">
        <v>840</v>
      </c>
      <c r="K230" s="31" t="s">
        <v>840</v>
      </c>
      <c r="L230" s="30" t="s">
        <v>313</v>
      </c>
      <c r="M230" s="17"/>
      <c r="N230" s="36" t="s">
        <v>511</v>
      </c>
      <c r="O230" s="32"/>
      <c r="P230" s="32">
        <v>2.71</v>
      </c>
      <c r="Q230" s="32">
        <v>3.42</v>
      </c>
      <c r="R230" s="32">
        <v>3.42</v>
      </c>
      <c r="S230" s="32">
        <v>3.42</v>
      </c>
      <c r="T230" s="32">
        <v>3.42</v>
      </c>
      <c r="U230" s="32">
        <v>3.42</v>
      </c>
      <c r="V230" s="37" t="s">
        <v>838</v>
      </c>
      <c r="W230" s="32">
        <v>3.42</v>
      </c>
      <c r="X230" s="32">
        <v>3.42</v>
      </c>
      <c r="Y230" s="32">
        <v>2.71</v>
      </c>
      <c r="Z230" s="32">
        <v>2.71</v>
      </c>
      <c r="AA230" s="32">
        <v>2.71</v>
      </c>
      <c r="AB230" s="37">
        <v>1</v>
      </c>
      <c r="AC230" s="17" t="s">
        <v>314</v>
      </c>
      <c r="AD230" s="17" t="s">
        <v>6</v>
      </c>
      <c r="AE230" s="38" t="s">
        <v>155</v>
      </c>
    </row>
    <row r="231" spans="1:31" ht="97.5" customHeight="1" outlineLevel="1" x14ac:dyDescent="0.25">
      <c r="A231" s="36" t="s">
        <v>752</v>
      </c>
      <c r="B231" s="36" t="s">
        <v>785</v>
      </c>
      <c r="C231" s="53" t="s">
        <v>901</v>
      </c>
      <c r="D231" s="53" t="s">
        <v>858</v>
      </c>
      <c r="E231" s="53"/>
      <c r="F231" s="38" t="s">
        <v>331</v>
      </c>
      <c r="G231" s="30" t="s">
        <v>332</v>
      </c>
      <c r="H231" s="30"/>
      <c r="I231" s="31">
        <v>399</v>
      </c>
      <c r="J231" s="31" t="s">
        <v>881</v>
      </c>
      <c r="K231" s="31" t="s">
        <v>840</v>
      </c>
      <c r="L231" s="30" t="s">
        <v>191</v>
      </c>
      <c r="M231" s="17"/>
      <c r="N231" s="36"/>
      <c r="O231" s="32"/>
      <c r="P231" s="55">
        <v>3.8</v>
      </c>
      <c r="Q231" s="32">
        <v>0</v>
      </c>
      <c r="R231" s="32">
        <v>0</v>
      </c>
      <c r="S231" s="32">
        <v>0</v>
      </c>
      <c r="T231" s="55">
        <v>1.0349999999999999</v>
      </c>
      <c r="U231" s="55">
        <v>1.0349999999999999</v>
      </c>
      <c r="V231" s="37" t="s">
        <v>838</v>
      </c>
      <c r="W231" s="55">
        <v>1.0349999999999999</v>
      </c>
      <c r="X231" s="55">
        <v>1.0349999999999999</v>
      </c>
      <c r="Y231" s="55">
        <v>3.8</v>
      </c>
      <c r="Z231" s="55">
        <v>3.8</v>
      </c>
      <c r="AA231" s="55">
        <v>3.8</v>
      </c>
      <c r="AB231" s="37">
        <v>1</v>
      </c>
      <c r="AC231" s="17" t="s">
        <v>98</v>
      </c>
      <c r="AD231" s="17" t="s">
        <v>6</v>
      </c>
      <c r="AE231" s="38" t="s">
        <v>155</v>
      </c>
    </row>
    <row r="232" spans="1:31" ht="97.5" customHeight="1" outlineLevel="1" x14ac:dyDescent="0.25">
      <c r="A232" s="36" t="s">
        <v>752</v>
      </c>
      <c r="B232" s="36" t="s">
        <v>785</v>
      </c>
      <c r="C232" s="53" t="s">
        <v>900</v>
      </c>
      <c r="D232" s="53" t="s">
        <v>858</v>
      </c>
      <c r="E232" s="53"/>
      <c r="F232" s="38" t="s">
        <v>333</v>
      </c>
      <c r="G232" s="30" t="s">
        <v>1180</v>
      </c>
      <c r="H232" s="30"/>
      <c r="I232" s="31">
        <v>399</v>
      </c>
      <c r="J232" s="31" t="s">
        <v>881</v>
      </c>
      <c r="K232" s="31" t="s">
        <v>840</v>
      </c>
      <c r="L232" s="30" t="s">
        <v>1227</v>
      </c>
      <c r="M232" s="17"/>
      <c r="N232" s="36"/>
      <c r="O232" s="32"/>
      <c r="P232" s="32">
        <v>40000</v>
      </c>
      <c r="Q232" s="32"/>
      <c r="R232" s="32">
        <v>0</v>
      </c>
      <c r="S232" s="32">
        <v>0</v>
      </c>
      <c r="T232" s="32">
        <v>0</v>
      </c>
      <c r="U232" s="32">
        <v>0</v>
      </c>
      <c r="V232" s="37" t="s">
        <v>838</v>
      </c>
      <c r="W232" s="32">
        <v>0</v>
      </c>
      <c r="X232" s="32">
        <v>0</v>
      </c>
      <c r="Y232" s="32">
        <v>40000</v>
      </c>
      <c r="Z232" s="32">
        <v>40000</v>
      </c>
      <c r="AA232" s="32">
        <v>40000</v>
      </c>
      <c r="AB232" s="37">
        <v>1</v>
      </c>
      <c r="AC232" s="17" t="s">
        <v>45</v>
      </c>
      <c r="AD232" s="17" t="s">
        <v>6</v>
      </c>
      <c r="AE232" s="38" t="s">
        <v>155</v>
      </c>
    </row>
    <row r="233" spans="1:31" ht="97.5" customHeight="1" outlineLevel="1" x14ac:dyDescent="0.25">
      <c r="A233" s="36" t="s">
        <v>832</v>
      </c>
      <c r="B233" s="36" t="s">
        <v>785</v>
      </c>
      <c r="C233" s="53"/>
      <c r="D233" s="53" t="s">
        <v>858</v>
      </c>
      <c r="E233" s="53"/>
      <c r="F233" s="38"/>
      <c r="G233" s="30" t="s">
        <v>961</v>
      </c>
      <c r="H233" s="30"/>
      <c r="I233" s="31">
        <v>399</v>
      </c>
      <c r="J233" s="31" t="s">
        <v>840</v>
      </c>
      <c r="K233" s="31" t="s">
        <v>840</v>
      </c>
      <c r="L233" s="30" t="s">
        <v>834</v>
      </c>
      <c r="M233" s="17"/>
      <c r="N233" s="36"/>
      <c r="O233" s="32"/>
      <c r="P233" s="32" t="s">
        <v>978</v>
      </c>
      <c r="Q233" s="32"/>
      <c r="R233" s="32"/>
      <c r="S233" s="32" t="s">
        <v>838</v>
      </c>
      <c r="T233" s="32" t="s">
        <v>838</v>
      </c>
      <c r="U233" s="32" t="s">
        <v>838</v>
      </c>
      <c r="V233" s="37" t="s">
        <v>838</v>
      </c>
      <c r="W233" s="32" t="s">
        <v>838</v>
      </c>
      <c r="X233" s="32" t="s">
        <v>838</v>
      </c>
      <c r="Y233" s="32" t="s">
        <v>838</v>
      </c>
      <c r="Z233" s="32" t="s">
        <v>838</v>
      </c>
      <c r="AA233" s="32" t="s">
        <v>838</v>
      </c>
      <c r="AB233" s="37" t="s">
        <v>838</v>
      </c>
      <c r="AC233" s="17" t="s">
        <v>759</v>
      </c>
      <c r="AD233" s="17" t="s">
        <v>6</v>
      </c>
      <c r="AE233" s="38" t="s">
        <v>155</v>
      </c>
    </row>
    <row r="234" spans="1:31" ht="97.5" customHeight="1" outlineLevel="1" x14ac:dyDescent="0.25">
      <c r="A234" s="36" t="s">
        <v>751</v>
      </c>
      <c r="B234" s="36" t="s">
        <v>786</v>
      </c>
      <c r="C234" s="53"/>
      <c r="D234" s="53" t="s">
        <v>858</v>
      </c>
      <c r="E234" s="53"/>
      <c r="F234" s="38" t="s">
        <v>315</v>
      </c>
      <c r="G234" s="30" t="s">
        <v>316</v>
      </c>
      <c r="H234" s="30" t="s">
        <v>908</v>
      </c>
      <c r="I234" s="31">
        <v>399</v>
      </c>
      <c r="J234" s="31" t="s">
        <v>840</v>
      </c>
      <c r="K234" s="31" t="s">
        <v>840</v>
      </c>
      <c r="L234" s="30" t="s">
        <v>317</v>
      </c>
      <c r="M234" s="17"/>
      <c r="N234" s="36" t="s">
        <v>499</v>
      </c>
      <c r="O234" s="32"/>
      <c r="P234" s="32">
        <v>4</v>
      </c>
      <c r="Q234" s="32">
        <v>1</v>
      </c>
      <c r="R234" s="32">
        <v>1</v>
      </c>
      <c r="S234" s="32">
        <v>1</v>
      </c>
      <c r="T234" s="32">
        <v>1</v>
      </c>
      <c r="U234" s="32">
        <v>1</v>
      </c>
      <c r="V234" s="37" t="s">
        <v>838</v>
      </c>
      <c r="W234" s="32">
        <v>1</v>
      </c>
      <c r="X234" s="32">
        <v>1</v>
      </c>
      <c r="Y234" s="32">
        <v>1</v>
      </c>
      <c r="Z234" s="32">
        <v>4</v>
      </c>
      <c r="AA234" s="32">
        <v>4</v>
      </c>
      <c r="AB234" s="37">
        <v>1</v>
      </c>
      <c r="AC234" s="17" t="s">
        <v>45</v>
      </c>
      <c r="AD234" s="17" t="s">
        <v>6</v>
      </c>
      <c r="AE234" s="38" t="s">
        <v>155</v>
      </c>
    </row>
    <row r="235" spans="1:31" ht="97.5" customHeight="1" outlineLevel="1" x14ac:dyDescent="0.25">
      <c r="A235" s="36" t="s">
        <v>752</v>
      </c>
      <c r="B235" s="36" t="s">
        <v>786</v>
      </c>
      <c r="C235" s="53"/>
      <c r="D235" s="53" t="s">
        <v>858</v>
      </c>
      <c r="E235" s="53"/>
      <c r="F235" s="38" t="s">
        <v>334</v>
      </c>
      <c r="G235" s="30" t="s">
        <v>335</v>
      </c>
      <c r="H235" s="30"/>
      <c r="I235" s="31">
        <v>399</v>
      </c>
      <c r="J235" s="31" t="s">
        <v>882</v>
      </c>
      <c r="K235" s="31" t="s">
        <v>867</v>
      </c>
      <c r="L235" s="30" t="s">
        <v>191</v>
      </c>
      <c r="M235" s="17"/>
      <c r="N235" s="36"/>
      <c r="O235" s="32"/>
      <c r="P235" s="55">
        <v>9.9600000000000009</v>
      </c>
      <c r="Q235" s="55">
        <v>0</v>
      </c>
      <c r="R235" s="55">
        <v>0</v>
      </c>
      <c r="S235" s="55">
        <v>0</v>
      </c>
      <c r="T235" s="55">
        <v>0</v>
      </c>
      <c r="U235" s="55">
        <v>0</v>
      </c>
      <c r="V235" s="37" t="s">
        <v>838</v>
      </c>
      <c r="W235" s="55">
        <v>0</v>
      </c>
      <c r="X235" s="55">
        <v>0</v>
      </c>
      <c r="Y235" s="55">
        <v>0</v>
      </c>
      <c r="Z235" s="55">
        <v>9.9600000000000009</v>
      </c>
      <c r="AA235" s="55">
        <v>9.9600000000000009</v>
      </c>
      <c r="AB235" s="37">
        <v>1</v>
      </c>
      <c r="AC235" s="17" t="s">
        <v>45</v>
      </c>
      <c r="AD235" s="17" t="s">
        <v>6</v>
      </c>
      <c r="AE235" s="38" t="s">
        <v>155</v>
      </c>
    </row>
    <row r="236" spans="1:31" ht="97.5" customHeight="1" outlineLevel="1" x14ac:dyDescent="0.25">
      <c r="A236" s="36" t="s">
        <v>752</v>
      </c>
      <c r="B236" s="36" t="s">
        <v>786</v>
      </c>
      <c r="C236" s="53" t="s">
        <v>902</v>
      </c>
      <c r="D236" s="53" t="s">
        <v>858</v>
      </c>
      <c r="E236" s="53"/>
      <c r="F236" s="38" t="s">
        <v>334</v>
      </c>
      <c r="G236" s="30" t="s">
        <v>335</v>
      </c>
      <c r="H236" s="30"/>
      <c r="I236" s="31">
        <v>399</v>
      </c>
      <c r="J236" s="31" t="s">
        <v>882</v>
      </c>
      <c r="K236" s="31" t="s">
        <v>867</v>
      </c>
      <c r="L236" s="30" t="s">
        <v>191</v>
      </c>
      <c r="M236" s="17"/>
      <c r="N236" s="36"/>
      <c r="O236" s="32"/>
      <c r="P236" s="55">
        <v>5.01</v>
      </c>
      <c r="Q236" s="55">
        <v>0</v>
      </c>
      <c r="R236" s="55">
        <v>0</v>
      </c>
      <c r="S236" s="55">
        <v>0</v>
      </c>
      <c r="T236" s="55">
        <v>0</v>
      </c>
      <c r="U236" s="55">
        <v>0</v>
      </c>
      <c r="V236" s="37" t="s">
        <v>838</v>
      </c>
      <c r="W236" s="55">
        <v>0</v>
      </c>
      <c r="X236" s="55">
        <v>0</v>
      </c>
      <c r="Y236" s="55">
        <v>0</v>
      </c>
      <c r="Z236" s="55">
        <v>5.01</v>
      </c>
      <c r="AA236" s="55">
        <v>5.01</v>
      </c>
      <c r="AB236" s="37">
        <v>1</v>
      </c>
      <c r="AC236" s="17" t="s">
        <v>45</v>
      </c>
      <c r="AD236" s="17" t="s">
        <v>6</v>
      </c>
      <c r="AE236" s="38" t="s">
        <v>155</v>
      </c>
    </row>
    <row r="237" spans="1:31" ht="97.5" customHeight="1" outlineLevel="1" x14ac:dyDescent="0.25">
      <c r="A237" s="36" t="s">
        <v>752</v>
      </c>
      <c r="B237" s="36" t="s">
        <v>786</v>
      </c>
      <c r="C237" s="53" t="s">
        <v>903</v>
      </c>
      <c r="D237" s="53" t="s">
        <v>858</v>
      </c>
      <c r="E237" s="53"/>
      <c r="F237" s="38" t="s">
        <v>334</v>
      </c>
      <c r="G237" s="30" t="s">
        <v>335</v>
      </c>
      <c r="H237" s="30"/>
      <c r="I237" s="31">
        <v>400</v>
      </c>
      <c r="J237" s="31" t="s">
        <v>882</v>
      </c>
      <c r="K237" s="31" t="s">
        <v>867</v>
      </c>
      <c r="L237" s="30" t="s">
        <v>191</v>
      </c>
      <c r="M237" s="17"/>
      <c r="N237" s="36"/>
      <c r="O237" s="32"/>
      <c r="P237" s="55">
        <v>4.95</v>
      </c>
      <c r="Q237" s="32"/>
      <c r="R237" s="55">
        <v>0</v>
      </c>
      <c r="S237" s="55">
        <v>0</v>
      </c>
      <c r="T237" s="55">
        <v>0</v>
      </c>
      <c r="U237" s="55">
        <v>0</v>
      </c>
      <c r="V237" s="37" t="s">
        <v>838</v>
      </c>
      <c r="W237" s="55">
        <v>0</v>
      </c>
      <c r="X237" s="55">
        <v>0</v>
      </c>
      <c r="Y237" s="55">
        <v>0</v>
      </c>
      <c r="Z237" s="55">
        <v>4.95</v>
      </c>
      <c r="AA237" s="55">
        <v>4.95</v>
      </c>
      <c r="AB237" s="37">
        <v>1</v>
      </c>
      <c r="AC237" s="17" t="s">
        <v>45</v>
      </c>
      <c r="AD237" s="17" t="s">
        <v>6</v>
      </c>
      <c r="AE237" s="38" t="s">
        <v>155</v>
      </c>
    </row>
    <row r="238" spans="1:31" ht="97.5" customHeight="1" outlineLevel="1" x14ac:dyDescent="0.25">
      <c r="A238" s="36" t="s">
        <v>832</v>
      </c>
      <c r="B238" s="36" t="s">
        <v>786</v>
      </c>
      <c r="C238" s="53"/>
      <c r="D238" s="53" t="s">
        <v>858</v>
      </c>
      <c r="E238" s="53"/>
      <c r="F238" s="38"/>
      <c r="G238" s="30" t="s">
        <v>966</v>
      </c>
      <c r="H238" s="30"/>
      <c r="I238" s="31">
        <v>399</v>
      </c>
      <c r="J238" s="31" t="s">
        <v>840</v>
      </c>
      <c r="K238" s="31" t="s">
        <v>840</v>
      </c>
      <c r="L238" s="30" t="s">
        <v>313</v>
      </c>
      <c r="M238" s="17"/>
      <c r="N238" s="36"/>
      <c r="O238" s="32"/>
      <c r="P238" s="32" t="s">
        <v>978</v>
      </c>
      <c r="Q238" s="32"/>
      <c r="R238" s="32">
        <v>0</v>
      </c>
      <c r="S238" s="32" t="s">
        <v>838</v>
      </c>
      <c r="T238" s="32" t="s">
        <v>838</v>
      </c>
      <c r="U238" s="32" t="s">
        <v>838</v>
      </c>
      <c r="V238" s="37" t="s">
        <v>838</v>
      </c>
      <c r="W238" s="32" t="s">
        <v>838</v>
      </c>
      <c r="X238" s="32" t="s">
        <v>838</v>
      </c>
      <c r="Y238" s="32" t="s">
        <v>838</v>
      </c>
      <c r="Z238" s="32" t="s">
        <v>838</v>
      </c>
      <c r="AA238" s="32" t="s">
        <v>838</v>
      </c>
      <c r="AB238" s="37" t="s">
        <v>838</v>
      </c>
      <c r="AC238" s="17" t="s">
        <v>759</v>
      </c>
      <c r="AD238" s="17" t="s">
        <v>782</v>
      </c>
      <c r="AE238" s="38" t="s">
        <v>155</v>
      </c>
    </row>
    <row r="239" spans="1:31" ht="97.5" customHeight="1" outlineLevel="1" x14ac:dyDescent="0.25">
      <c r="A239" s="36" t="s">
        <v>832</v>
      </c>
      <c r="B239" s="36" t="s">
        <v>786</v>
      </c>
      <c r="C239" s="53"/>
      <c r="D239" s="53" t="s">
        <v>858</v>
      </c>
      <c r="E239" s="53"/>
      <c r="F239" s="38"/>
      <c r="G239" s="30" t="s">
        <v>909</v>
      </c>
      <c r="H239" s="30"/>
      <c r="I239" s="31">
        <v>399</v>
      </c>
      <c r="J239" s="31" t="s">
        <v>881</v>
      </c>
      <c r="K239" s="31" t="s">
        <v>840</v>
      </c>
      <c r="L239" s="30" t="s">
        <v>835</v>
      </c>
      <c r="M239" s="17"/>
      <c r="N239" s="36"/>
      <c r="O239" s="32"/>
      <c r="P239" s="32" t="s">
        <v>978</v>
      </c>
      <c r="Q239" s="32"/>
      <c r="R239" s="32">
        <v>0</v>
      </c>
      <c r="S239" s="32" t="s">
        <v>838</v>
      </c>
      <c r="T239" s="32" t="s">
        <v>838</v>
      </c>
      <c r="U239" s="32" t="s">
        <v>838</v>
      </c>
      <c r="V239" s="37" t="s">
        <v>838</v>
      </c>
      <c r="W239" s="32" t="s">
        <v>838</v>
      </c>
      <c r="X239" s="32" t="s">
        <v>838</v>
      </c>
      <c r="Y239" s="32" t="s">
        <v>838</v>
      </c>
      <c r="Z239" s="32" t="s">
        <v>838</v>
      </c>
      <c r="AA239" s="32" t="s">
        <v>838</v>
      </c>
      <c r="AB239" s="37" t="s">
        <v>838</v>
      </c>
      <c r="AC239" s="17" t="s">
        <v>759</v>
      </c>
      <c r="AD239" s="17" t="s">
        <v>782</v>
      </c>
      <c r="AE239" s="38" t="s">
        <v>155</v>
      </c>
    </row>
    <row r="240" spans="1:31" ht="97.5" customHeight="1" outlineLevel="1" x14ac:dyDescent="0.25">
      <c r="A240" s="36" t="s">
        <v>832</v>
      </c>
      <c r="B240" s="36" t="s">
        <v>786</v>
      </c>
      <c r="C240" s="53" t="s">
        <v>902</v>
      </c>
      <c r="D240" s="53" t="s">
        <v>858</v>
      </c>
      <c r="E240" s="53"/>
      <c r="F240" s="38"/>
      <c r="G240" s="30" t="s">
        <v>909</v>
      </c>
      <c r="H240" s="30"/>
      <c r="I240" s="31">
        <v>399</v>
      </c>
      <c r="J240" s="31" t="s">
        <v>881</v>
      </c>
      <c r="K240" s="31" t="s">
        <v>840</v>
      </c>
      <c r="L240" s="30" t="s">
        <v>835</v>
      </c>
      <c r="M240" s="17"/>
      <c r="N240" s="36"/>
      <c r="O240" s="32"/>
      <c r="P240" s="32" t="s">
        <v>978</v>
      </c>
      <c r="Q240" s="32"/>
      <c r="R240" s="32">
        <v>0</v>
      </c>
      <c r="S240" s="32" t="s">
        <v>838</v>
      </c>
      <c r="T240" s="32" t="s">
        <v>838</v>
      </c>
      <c r="U240" s="32" t="s">
        <v>838</v>
      </c>
      <c r="V240" s="37" t="s">
        <v>838</v>
      </c>
      <c r="W240" s="32" t="s">
        <v>838</v>
      </c>
      <c r="X240" s="32" t="s">
        <v>838</v>
      </c>
      <c r="Y240" s="32" t="s">
        <v>838</v>
      </c>
      <c r="Z240" s="32" t="s">
        <v>838</v>
      </c>
      <c r="AA240" s="32" t="s">
        <v>838</v>
      </c>
      <c r="AB240" s="37" t="s">
        <v>838</v>
      </c>
      <c r="AC240" s="17" t="s">
        <v>759</v>
      </c>
      <c r="AD240" s="17" t="s">
        <v>904</v>
      </c>
      <c r="AE240" s="38" t="s">
        <v>155</v>
      </c>
    </row>
    <row r="241" spans="1:31" ht="97.5" customHeight="1" outlineLevel="1" x14ac:dyDescent="0.25">
      <c r="A241" s="36" t="s">
        <v>832</v>
      </c>
      <c r="B241" s="36" t="s">
        <v>786</v>
      </c>
      <c r="C241" s="53" t="s">
        <v>903</v>
      </c>
      <c r="D241" s="53" t="s">
        <v>858</v>
      </c>
      <c r="E241" s="53"/>
      <c r="F241" s="38"/>
      <c r="G241" s="30" t="s">
        <v>909</v>
      </c>
      <c r="H241" s="30"/>
      <c r="I241" s="31">
        <v>400</v>
      </c>
      <c r="J241" s="31" t="s">
        <v>881</v>
      </c>
      <c r="K241" s="31" t="s">
        <v>840</v>
      </c>
      <c r="L241" s="30" t="s">
        <v>835</v>
      </c>
      <c r="M241" s="17"/>
      <c r="N241" s="36"/>
      <c r="O241" s="32"/>
      <c r="P241" s="32" t="s">
        <v>978</v>
      </c>
      <c r="Q241" s="32"/>
      <c r="R241" s="32"/>
      <c r="S241" s="32" t="s">
        <v>838</v>
      </c>
      <c r="T241" s="32" t="s">
        <v>838</v>
      </c>
      <c r="U241" s="32" t="s">
        <v>838</v>
      </c>
      <c r="V241" s="37" t="s">
        <v>838</v>
      </c>
      <c r="W241" s="32" t="s">
        <v>838</v>
      </c>
      <c r="X241" s="32" t="s">
        <v>838</v>
      </c>
      <c r="Y241" s="32" t="s">
        <v>838</v>
      </c>
      <c r="Z241" s="32" t="s">
        <v>838</v>
      </c>
      <c r="AA241" s="32" t="s">
        <v>838</v>
      </c>
      <c r="AB241" s="37" t="s">
        <v>838</v>
      </c>
      <c r="AC241" s="17" t="s">
        <v>759</v>
      </c>
      <c r="AD241" s="17" t="s">
        <v>904</v>
      </c>
      <c r="AE241" s="38" t="s">
        <v>155</v>
      </c>
    </row>
    <row r="242" spans="1:31" ht="97.5" customHeight="1" outlineLevel="1" x14ac:dyDescent="0.25">
      <c r="A242" s="36" t="s">
        <v>751</v>
      </c>
      <c r="B242" s="36" t="s">
        <v>787</v>
      </c>
      <c r="C242" s="53"/>
      <c r="D242" s="53" t="s">
        <v>858</v>
      </c>
      <c r="E242" s="53"/>
      <c r="F242" s="38" t="s">
        <v>318</v>
      </c>
      <c r="G242" s="30" t="s">
        <v>319</v>
      </c>
      <c r="H242" s="30" t="s">
        <v>910</v>
      </c>
      <c r="I242" s="31">
        <v>399</v>
      </c>
      <c r="J242" s="31" t="s">
        <v>840</v>
      </c>
      <c r="K242" s="31" t="s">
        <v>840</v>
      </c>
      <c r="L242" s="30" t="s">
        <v>40</v>
      </c>
      <c r="M242" s="17"/>
      <c r="N242" s="36" t="s">
        <v>510</v>
      </c>
      <c r="O242" s="32"/>
      <c r="P242" s="54">
        <v>10</v>
      </c>
      <c r="Q242" s="54">
        <v>44.5</v>
      </c>
      <c r="R242" s="54">
        <v>43.85</v>
      </c>
      <c r="S242" s="54">
        <v>35.299999999999997</v>
      </c>
      <c r="T242" s="54">
        <v>35.1</v>
      </c>
      <c r="U242" s="54" t="s">
        <v>1214</v>
      </c>
      <c r="V242" s="37" t="s">
        <v>838</v>
      </c>
      <c r="W242" s="54" t="s">
        <v>1212</v>
      </c>
      <c r="X242" s="54" t="s">
        <v>1213</v>
      </c>
      <c r="Y242" s="54">
        <v>10</v>
      </c>
      <c r="Z242" s="54">
        <v>10</v>
      </c>
      <c r="AA242" s="54">
        <v>10</v>
      </c>
      <c r="AB242" s="37">
        <v>1</v>
      </c>
      <c r="AC242" s="17" t="s">
        <v>320</v>
      </c>
      <c r="AD242" s="17" t="s">
        <v>6</v>
      </c>
      <c r="AE242" s="38" t="s">
        <v>155</v>
      </c>
    </row>
    <row r="243" spans="1:31" ht="97.5" customHeight="1" outlineLevel="1" x14ac:dyDescent="0.25">
      <c r="A243" s="33" t="s">
        <v>752</v>
      </c>
      <c r="B243" s="33" t="s">
        <v>787</v>
      </c>
      <c r="C243" s="52"/>
      <c r="D243" s="52" t="s">
        <v>858</v>
      </c>
      <c r="E243" s="52" t="s">
        <v>1093</v>
      </c>
      <c r="F243" s="43" t="s">
        <v>337</v>
      </c>
      <c r="G243" s="29" t="s">
        <v>1136</v>
      </c>
      <c r="H243" s="30"/>
      <c r="I243" s="31">
        <v>399</v>
      </c>
      <c r="J243" s="31" t="s">
        <v>840</v>
      </c>
      <c r="K243" s="31" t="s">
        <v>867</v>
      </c>
      <c r="L243" s="29" t="s">
        <v>191</v>
      </c>
      <c r="M243" s="18"/>
      <c r="N243" s="33"/>
      <c r="O243" s="34">
        <v>0</v>
      </c>
      <c r="P243" s="34">
        <v>345</v>
      </c>
      <c r="Q243" s="34">
        <v>0</v>
      </c>
      <c r="R243" s="34">
        <v>64</v>
      </c>
      <c r="S243" s="34">
        <v>150</v>
      </c>
      <c r="T243" s="34">
        <v>186</v>
      </c>
      <c r="U243" s="34">
        <v>274</v>
      </c>
      <c r="V243" s="35" t="s">
        <v>838</v>
      </c>
      <c r="W243" s="34">
        <v>296</v>
      </c>
      <c r="X243" s="34">
        <v>296</v>
      </c>
      <c r="Y243" s="34">
        <v>296</v>
      </c>
      <c r="Z243" s="34">
        <v>296</v>
      </c>
      <c r="AA243" s="34">
        <v>296</v>
      </c>
      <c r="AB243" s="35">
        <v>0.85499999999999998</v>
      </c>
      <c r="AC243" s="18" t="s">
        <v>45</v>
      </c>
      <c r="AD243" s="18" t="s">
        <v>6</v>
      </c>
      <c r="AE243" s="43" t="s">
        <v>155</v>
      </c>
    </row>
    <row r="244" spans="1:31" ht="97.5" customHeight="1" outlineLevel="1" x14ac:dyDescent="0.25">
      <c r="A244" s="36" t="s">
        <v>832</v>
      </c>
      <c r="B244" s="36" t="s">
        <v>787</v>
      </c>
      <c r="C244" s="53"/>
      <c r="D244" s="53" t="s">
        <v>858</v>
      </c>
      <c r="E244" s="53"/>
      <c r="F244" s="38"/>
      <c r="G244" s="30" t="s">
        <v>1016</v>
      </c>
      <c r="H244" s="30"/>
      <c r="I244" s="31">
        <v>399</v>
      </c>
      <c r="J244" s="31" t="s">
        <v>840</v>
      </c>
      <c r="K244" s="31" t="s">
        <v>840</v>
      </c>
      <c r="L244" s="30" t="s">
        <v>1018</v>
      </c>
      <c r="M244" s="17"/>
      <c r="N244" s="36"/>
      <c r="O244" s="32"/>
      <c r="P244" s="32" t="s">
        <v>978</v>
      </c>
      <c r="Q244" s="32"/>
      <c r="R244" s="32">
        <v>0</v>
      </c>
      <c r="S244" s="32" t="s">
        <v>838</v>
      </c>
      <c r="T244" s="32" t="s">
        <v>838</v>
      </c>
      <c r="U244" s="32" t="s">
        <v>838</v>
      </c>
      <c r="V244" s="37" t="s">
        <v>838</v>
      </c>
      <c r="W244" s="32" t="s">
        <v>838</v>
      </c>
      <c r="X244" s="32" t="s">
        <v>838</v>
      </c>
      <c r="Y244" s="32" t="s">
        <v>838</v>
      </c>
      <c r="Z244" s="32" t="s">
        <v>838</v>
      </c>
      <c r="AA244" s="32" t="s">
        <v>838</v>
      </c>
      <c r="AB244" s="37" t="s">
        <v>838</v>
      </c>
      <c r="AC244" s="17" t="s">
        <v>759</v>
      </c>
      <c r="AD244" s="17" t="s">
        <v>6</v>
      </c>
      <c r="AE244" s="38" t="s">
        <v>155</v>
      </c>
    </row>
    <row r="245" spans="1:31" ht="97.5" customHeight="1" outlineLevel="1" x14ac:dyDescent="0.25">
      <c r="A245" s="36" t="s">
        <v>832</v>
      </c>
      <c r="B245" s="36" t="s">
        <v>787</v>
      </c>
      <c r="C245" s="53"/>
      <c r="D245" s="53" t="s">
        <v>858</v>
      </c>
      <c r="E245" s="53"/>
      <c r="F245" s="38"/>
      <c r="G245" s="30" t="s">
        <v>962</v>
      </c>
      <c r="H245" s="30"/>
      <c r="I245" s="31">
        <v>399</v>
      </c>
      <c r="J245" s="31" t="s">
        <v>840</v>
      </c>
      <c r="K245" s="31" t="s">
        <v>840</v>
      </c>
      <c r="L245" s="30" t="s">
        <v>1017</v>
      </c>
      <c r="M245" s="17"/>
      <c r="N245" s="36"/>
      <c r="O245" s="32"/>
      <c r="P245" s="32" t="s">
        <v>978</v>
      </c>
      <c r="Q245" s="32"/>
      <c r="R245" s="32"/>
      <c r="S245" s="32" t="s">
        <v>838</v>
      </c>
      <c r="T245" s="32" t="s">
        <v>838</v>
      </c>
      <c r="U245" s="32" t="s">
        <v>838</v>
      </c>
      <c r="V245" s="37" t="s">
        <v>838</v>
      </c>
      <c r="W245" s="32" t="s">
        <v>838</v>
      </c>
      <c r="X245" s="32" t="s">
        <v>838</v>
      </c>
      <c r="Y245" s="32" t="s">
        <v>838</v>
      </c>
      <c r="Z245" s="32" t="s">
        <v>838</v>
      </c>
      <c r="AA245" s="32" t="s">
        <v>838</v>
      </c>
      <c r="AB245" s="37" t="s">
        <v>838</v>
      </c>
      <c r="AC245" s="17" t="s">
        <v>759</v>
      </c>
      <c r="AD245" s="17" t="s">
        <v>6</v>
      </c>
      <c r="AE245" s="38" t="s">
        <v>155</v>
      </c>
    </row>
    <row r="246" spans="1:31" ht="97.5" customHeight="1" outlineLevel="1" x14ac:dyDescent="0.25">
      <c r="A246" s="33" t="s">
        <v>1094</v>
      </c>
      <c r="B246" s="33" t="s">
        <v>787</v>
      </c>
      <c r="C246" s="52"/>
      <c r="D246" s="52" t="s">
        <v>858</v>
      </c>
      <c r="E246" s="52" t="s">
        <v>1093</v>
      </c>
      <c r="F246" s="43" t="s">
        <v>1137</v>
      </c>
      <c r="G246" s="29" t="s">
        <v>1138</v>
      </c>
      <c r="H246" s="30"/>
      <c r="I246" s="31"/>
      <c r="J246" s="31"/>
      <c r="K246" s="31" t="s">
        <v>867</v>
      </c>
      <c r="L246" s="29" t="s">
        <v>40</v>
      </c>
      <c r="M246" s="18"/>
      <c r="N246" s="33"/>
      <c r="O246" s="34">
        <v>50</v>
      </c>
      <c r="P246" s="34"/>
      <c r="Q246" s="34"/>
      <c r="R246" s="34">
        <v>39</v>
      </c>
      <c r="S246" s="34">
        <v>46</v>
      </c>
      <c r="T246" s="34">
        <v>87</v>
      </c>
      <c r="U246" s="34">
        <v>100</v>
      </c>
      <c r="V246" s="35">
        <f>U246/O246</f>
        <v>2</v>
      </c>
      <c r="W246" s="34" t="s">
        <v>838</v>
      </c>
      <c r="X246" s="34" t="s">
        <v>838</v>
      </c>
      <c r="Y246" s="34" t="s">
        <v>838</v>
      </c>
      <c r="Z246" s="34" t="s">
        <v>838</v>
      </c>
      <c r="AA246" s="34" t="s">
        <v>838</v>
      </c>
      <c r="AB246" s="35" t="s">
        <v>838</v>
      </c>
      <c r="AC246" s="18" t="s">
        <v>1097</v>
      </c>
      <c r="AD246" s="18"/>
      <c r="AE246" s="43" t="s">
        <v>155</v>
      </c>
    </row>
    <row r="247" spans="1:31" ht="97.5" customHeight="1" outlineLevel="1" x14ac:dyDescent="0.25">
      <c r="A247" s="36" t="s">
        <v>751</v>
      </c>
      <c r="B247" s="36" t="s">
        <v>788</v>
      </c>
      <c r="C247" s="53"/>
      <c r="D247" s="53" t="s">
        <v>858</v>
      </c>
      <c r="E247" s="53"/>
      <c r="F247" s="38" t="s">
        <v>338</v>
      </c>
      <c r="G247" s="38" t="s">
        <v>1228</v>
      </c>
      <c r="H247" s="30" t="s">
        <v>988</v>
      </c>
      <c r="I247" s="31">
        <v>199</v>
      </c>
      <c r="J247" s="31" t="s">
        <v>840</v>
      </c>
      <c r="K247" s="31" t="s">
        <v>840</v>
      </c>
      <c r="L247" s="30" t="s">
        <v>339</v>
      </c>
      <c r="M247" s="17"/>
      <c r="N247" s="36" t="s">
        <v>509</v>
      </c>
      <c r="O247" s="32"/>
      <c r="P247" s="32">
        <v>82141</v>
      </c>
      <c r="Q247" s="32">
        <v>164821</v>
      </c>
      <c r="R247" s="32">
        <v>164821</v>
      </c>
      <c r="S247" s="32">
        <v>164821</v>
      </c>
      <c r="T247" s="32">
        <v>164821</v>
      </c>
      <c r="U247" s="32">
        <v>164821</v>
      </c>
      <c r="V247" s="37" t="s">
        <v>838</v>
      </c>
      <c r="W247" s="32">
        <v>164821</v>
      </c>
      <c r="X247" s="32">
        <v>164821</v>
      </c>
      <c r="Y247" s="32">
        <v>164821</v>
      </c>
      <c r="Z247" s="32">
        <v>164821</v>
      </c>
      <c r="AA247" s="32">
        <v>82141</v>
      </c>
      <c r="AB247" s="37">
        <v>1</v>
      </c>
      <c r="AC247" s="17" t="s">
        <v>340</v>
      </c>
      <c r="AD247" s="17" t="s">
        <v>6</v>
      </c>
      <c r="AE247" s="38" t="s">
        <v>155</v>
      </c>
    </row>
    <row r="248" spans="1:31" ht="97.5" customHeight="1" outlineLevel="1" x14ac:dyDescent="0.25">
      <c r="A248" s="36" t="s">
        <v>751</v>
      </c>
      <c r="B248" s="36" t="s">
        <v>788</v>
      </c>
      <c r="C248" s="53"/>
      <c r="D248" s="53" t="s">
        <v>858</v>
      </c>
      <c r="E248" s="53"/>
      <c r="F248" s="38" t="s">
        <v>341</v>
      </c>
      <c r="G248" s="38" t="s">
        <v>342</v>
      </c>
      <c r="H248" s="30"/>
      <c r="I248" s="31">
        <v>199</v>
      </c>
      <c r="J248" s="31" t="s">
        <v>840</v>
      </c>
      <c r="K248" s="31" t="s">
        <v>840</v>
      </c>
      <c r="L248" s="30" t="s">
        <v>339</v>
      </c>
      <c r="M248" s="17"/>
      <c r="N248" s="38" t="s">
        <v>508</v>
      </c>
      <c r="O248" s="32"/>
      <c r="P248" s="32" t="s">
        <v>343</v>
      </c>
      <c r="Q248" s="32" t="s">
        <v>1294</v>
      </c>
      <c r="R248" s="32" t="s">
        <v>1294</v>
      </c>
      <c r="S248" s="32">
        <v>67000000</v>
      </c>
      <c r="T248" s="32">
        <v>67000000</v>
      </c>
      <c r="U248" s="32">
        <v>67000000</v>
      </c>
      <c r="V248" s="37" t="s">
        <v>838</v>
      </c>
      <c r="W248" s="32">
        <v>67000000</v>
      </c>
      <c r="X248" s="32">
        <v>67000000</v>
      </c>
      <c r="Y248" s="32">
        <v>67000000</v>
      </c>
      <c r="Z248" s="32">
        <v>67000000</v>
      </c>
      <c r="AA248" s="32" t="s">
        <v>343</v>
      </c>
      <c r="AB248" s="37">
        <v>1</v>
      </c>
      <c r="AC248" s="17" t="s">
        <v>344</v>
      </c>
      <c r="AD248" s="17" t="s">
        <v>6</v>
      </c>
      <c r="AE248" s="38" t="s">
        <v>155</v>
      </c>
    </row>
    <row r="249" spans="1:31" ht="97.5" customHeight="1" outlineLevel="1" x14ac:dyDescent="0.25">
      <c r="A249" s="33" t="s">
        <v>752</v>
      </c>
      <c r="B249" s="33" t="s">
        <v>788</v>
      </c>
      <c r="C249" s="52" t="s">
        <v>905</v>
      </c>
      <c r="D249" s="52" t="s">
        <v>858</v>
      </c>
      <c r="E249" s="52" t="s">
        <v>1093</v>
      </c>
      <c r="F249" s="43" t="s">
        <v>349</v>
      </c>
      <c r="G249" s="29" t="s">
        <v>345</v>
      </c>
      <c r="H249" s="30"/>
      <c r="I249" s="31">
        <v>199</v>
      </c>
      <c r="J249" s="31" t="s">
        <v>882</v>
      </c>
      <c r="K249" s="31" t="s">
        <v>867</v>
      </c>
      <c r="L249" s="29" t="s">
        <v>191</v>
      </c>
      <c r="M249" s="18"/>
      <c r="N249" s="33"/>
      <c r="O249" s="34">
        <v>0</v>
      </c>
      <c r="P249" s="34">
        <v>998</v>
      </c>
      <c r="Q249" s="34">
        <v>0</v>
      </c>
      <c r="R249" s="34">
        <v>0</v>
      </c>
      <c r="S249" s="34">
        <v>0</v>
      </c>
      <c r="T249" s="34">
        <v>0</v>
      </c>
      <c r="U249" s="34">
        <v>0</v>
      </c>
      <c r="V249" s="35" t="s">
        <v>838</v>
      </c>
      <c r="W249" s="34">
        <v>0</v>
      </c>
      <c r="X249" s="34">
        <v>0</v>
      </c>
      <c r="Y249" s="34">
        <v>0</v>
      </c>
      <c r="Z249" s="34">
        <v>0</v>
      </c>
      <c r="AA249" s="34">
        <v>998</v>
      </c>
      <c r="AB249" s="35">
        <v>1</v>
      </c>
      <c r="AC249" s="18" t="s">
        <v>146</v>
      </c>
      <c r="AD249" s="18" t="s">
        <v>6</v>
      </c>
      <c r="AE249" s="43" t="s">
        <v>155</v>
      </c>
    </row>
    <row r="250" spans="1:31" ht="97.5" customHeight="1" outlineLevel="1" x14ac:dyDescent="0.25">
      <c r="A250" s="36" t="s">
        <v>752</v>
      </c>
      <c r="B250" s="36" t="s">
        <v>788</v>
      </c>
      <c r="C250" s="53" t="s">
        <v>906</v>
      </c>
      <c r="D250" s="53" t="s">
        <v>858</v>
      </c>
      <c r="E250" s="53"/>
      <c r="F250" s="38" t="s">
        <v>346</v>
      </c>
      <c r="G250" s="30" t="s">
        <v>347</v>
      </c>
      <c r="H250" s="30"/>
      <c r="I250" s="31">
        <v>151</v>
      </c>
      <c r="J250" s="31" t="s">
        <v>881</v>
      </c>
      <c r="K250" s="31" t="s">
        <v>840</v>
      </c>
      <c r="L250" s="30" t="s">
        <v>348</v>
      </c>
      <c r="M250" s="17"/>
      <c r="N250" s="36"/>
      <c r="O250" s="32"/>
      <c r="P250" s="32">
        <v>21</v>
      </c>
      <c r="Q250" s="32"/>
      <c r="R250" s="32">
        <v>0</v>
      </c>
      <c r="S250" s="32">
        <v>0</v>
      </c>
      <c r="T250" s="32">
        <v>0</v>
      </c>
      <c r="U250" s="32">
        <v>0</v>
      </c>
      <c r="V250" s="37" t="s">
        <v>838</v>
      </c>
      <c r="W250" s="32">
        <v>0</v>
      </c>
      <c r="X250" s="32">
        <v>0</v>
      </c>
      <c r="Y250" s="32">
        <v>0</v>
      </c>
      <c r="Z250" s="32">
        <v>0</v>
      </c>
      <c r="AA250" s="32">
        <v>21</v>
      </c>
      <c r="AB250" s="37">
        <v>1</v>
      </c>
      <c r="AC250" s="17" t="s">
        <v>146</v>
      </c>
      <c r="AD250" s="17" t="s">
        <v>6</v>
      </c>
      <c r="AE250" s="38" t="s">
        <v>155</v>
      </c>
    </row>
    <row r="251" spans="1:31" ht="97.5" customHeight="1" outlineLevel="1" x14ac:dyDescent="0.25">
      <c r="A251" s="33" t="s">
        <v>1094</v>
      </c>
      <c r="B251" s="33" t="s">
        <v>788</v>
      </c>
      <c r="C251" s="52"/>
      <c r="D251" s="52" t="s">
        <v>858</v>
      </c>
      <c r="E251" s="52" t="s">
        <v>1093</v>
      </c>
      <c r="F251" s="43" t="s">
        <v>1139</v>
      </c>
      <c r="G251" s="29" t="s">
        <v>1140</v>
      </c>
      <c r="H251" s="30"/>
      <c r="I251" s="31"/>
      <c r="J251" s="31"/>
      <c r="K251" s="31" t="s">
        <v>867</v>
      </c>
      <c r="L251" s="29" t="s">
        <v>40</v>
      </c>
      <c r="M251" s="18"/>
      <c r="N251" s="33"/>
      <c r="O251" s="34">
        <v>15</v>
      </c>
      <c r="P251" s="34"/>
      <c r="Q251" s="34"/>
      <c r="R251" s="34"/>
      <c r="S251" s="34">
        <v>0</v>
      </c>
      <c r="T251" s="34">
        <v>76</v>
      </c>
      <c r="U251" s="34">
        <v>76</v>
      </c>
      <c r="V251" s="35">
        <f>U251/O251</f>
        <v>5.0666666666666664</v>
      </c>
      <c r="W251" s="34" t="s">
        <v>838</v>
      </c>
      <c r="X251" s="34" t="s">
        <v>838</v>
      </c>
      <c r="Y251" s="34" t="s">
        <v>838</v>
      </c>
      <c r="Z251" s="34" t="s">
        <v>838</v>
      </c>
      <c r="AA251" s="34" t="s">
        <v>838</v>
      </c>
      <c r="AB251" s="35" t="s">
        <v>838</v>
      </c>
      <c r="AC251" s="18" t="s">
        <v>45</v>
      </c>
      <c r="AD251" s="18"/>
      <c r="AE251" s="43" t="s">
        <v>155</v>
      </c>
    </row>
    <row r="252" spans="1:31" ht="97.5" customHeight="1" outlineLevel="1" x14ac:dyDescent="0.25">
      <c r="A252" s="36" t="s">
        <v>751</v>
      </c>
      <c r="B252" s="36" t="s">
        <v>789</v>
      </c>
      <c r="C252" s="53"/>
      <c r="D252" s="53" t="s">
        <v>858</v>
      </c>
      <c r="E252" s="53"/>
      <c r="F252" s="38" t="s">
        <v>350</v>
      </c>
      <c r="G252" s="30" t="s">
        <v>351</v>
      </c>
      <c r="H252" s="30" t="s">
        <v>907</v>
      </c>
      <c r="I252" s="31">
        <v>400401</v>
      </c>
      <c r="J252" s="31" t="s">
        <v>840</v>
      </c>
      <c r="K252" s="31" t="s">
        <v>840</v>
      </c>
      <c r="L252" s="30" t="s">
        <v>40</v>
      </c>
      <c r="M252" s="17"/>
      <c r="N252" s="36" t="s">
        <v>352</v>
      </c>
      <c r="O252" s="32"/>
      <c r="P252" s="54">
        <v>26</v>
      </c>
      <c r="Q252" s="54">
        <v>52.6</v>
      </c>
      <c r="R252" s="54" t="s">
        <v>1208</v>
      </c>
      <c r="S252" s="54">
        <v>48.1</v>
      </c>
      <c r="T252" s="54">
        <v>47</v>
      </c>
      <c r="U252" s="54" t="s">
        <v>1207</v>
      </c>
      <c r="V252" s="54" t="s">
        <v>838</v>
      </c>
      <c r="W252" s="54" t="s">
        <v>1209</v>
      </c>
      <c r="X252" s="54" t="s">
        <v>1211</v>
      </c>
      <c r="Y252" s="54" t="s">
        <v>1210</v>
      </c>
      <c r="Z252" s="54">
        <v>26</v>
      </c>
      <c r="AA252" s="54">
        <v>26</v>
      </c>
      <c r="AB252" s="37">
        <v>1</v>
      </c>
      <c r="AC252" s="17" t="s">
        <v>320</v>
      </c>
      <c r="AD252" s="17" t="s">
        <v>6</v>
      </c>
      <c r="AE252" s="38" t="s">
        <v>11</v>
      </c>
    </row>
    <row r="253" spans="1:31" ht="97.5" customHeight="1" outlineLevel="1" x14ac:dyDescent="0.25">
      <c r="A253" s="36" t="s">
        <v>751</v>
      </c>
      <c r="B253" s="36" t="s">
        <v>789</v>
      </c>
      <c r="C253" s="53"/>
      <c r="D253" s="53" t="s">
        <v>858</v>
      </c>
      <c r="E253" s="53"/>
      <c r="F253" s="38" t="s">
        <v>353</v>
      </c>
      <c r="G253" s="30" t="s">
        <v>354</v>
      </c>
      <c r="H253" s="30"/>
      <c r="I253" s="31">
        <v>400</v>
      </c>
      <c r="J253" s="31" t="s">
        <v>840</v>
      </c>
      <c r="K253" s="31" t="s">
        <v>840</v>
      </c>
      <c r="L253" s="30" t="s">
        <v>355</v>
      </c>
      <c r="M253" s="17"/>
      <c r="N253" s="36" t="s">
        <v>356</v>
      </c>
      <c r="O253" s="32"/>
      <c r="P253" s="32">
        <v>9</v>
      </c>
      <c r="Q253" s="32">
        <v>5</v>
      </c>
      <c r="R253" s="32">
        <v>5</v>
      </c>
      <c r="S253" s="32">
        <v>5</v>
      </c>
      <c r="T253" s="32">
        <v>5</v>
      </c>
      <c r="U253" s="32">
        <v>5</v>
      </c>
      <c r="V253" s="37" t="s">
        <v>838</v>
      </c>
      <c r="W253" s="32">
        <v>5</v>
      </c>
      <c r="X253" s="32">
        <v>5</v>
      </c>
      <c r="Y253" s="32">
        <v>5</v>
      </c>
      <c r="Z253" s="32">
        <v>9</v>
      </c>
      <c r="AA253" s="32">
        <v>9</v>
      </c>
      <c r="AB253" s="37">
        <v>1</v>
      </c>
      <c r="AC253" s="17" t="s">
        <v>357</v>
      </c>
      <c r="AD253" s="17" t="s">
        <v>6</v>
      </c>
      <c r="AE253" s="38" t="s">
        <v>11</v>
      </c>
    </row>
    <row r="254" spans="1:31" ht="97.5" customHeight="1" outlineLevel="1" x14ac:dyDescent="0.25">
      <c r="A254" s="33" t="s">
        <v>752</v>
      </c>
      <c r="B254" s="33" t="s">
        <v>789</v>
      </c>
      <c r="C254" s="52"/>
      <c r="D254" s="52" t="s">
        <v>858</v>
      </c>
      <c r="E254" s="52" t="s">
        <v>1093</v>
      </c>
      <c r="F254" s="43" t="s">
        <v>358</v>
      </c>
      <c r="G254" s="29" t="s">
        <v>336</v>
      </c>
      <c r="H254" s="30"/>
      <c r="I254" s="31">
        <v>400401</v>
      </c>
      <c r="J254" s="31" t="s">
        <v>882</v>
      </c>
      <c r="K254" s="31" t="s">
        <v>867</v>
      </c>
      <c r="L254" s="29" t="s">
        <v>191</v>
      </c>
      <c r="M254" s="18"/>
      <c r="N254" s="33"/>
      <c r="O254" s="34">
        <v>0</v>
      </c>
      <c r="P254" s="34">
        <v>574</v>
      </c>
      <c r="Q254" s="34"/>
      <c r="R254" s="34">
        <v>0</v>
      </c>
      <c r="S254" s="34" t="s">
        <v>1309</v>
      </c>
      <c r="T254" s="34">
        <v>131</v>
      </c>
      <c r="U254" s="34">
        <v>197</v>
      </c>
      <c r="V254" s="35" t="s">
        <v>838</v>
      </c>
      <c r="W254" s="34">
        <v>247</v>
      </c>
      <c r="X254" s="34">
        <v>305</v>
      </c>
      <c r="Y254" s="34">
        <v>305</v>
      </c>
      <c r="Z254" s="34">
        <v>305</v>
      </c>
      <c r="AA254" s="34">
        <v>305</v>
      </c>
      <c r="AB254" s="35">
        <v>0.53</v>
      </c>
      <c r="AC254" s="18" t="s">
        <v>146</v>
      </c>
      <c r="AD254" s="18" t="s">
        <v>6</v>
      </c>
      <c r="AE254" s="43" t="s">
        <v>11</v>
      </c>
    </row>
    <row r="255" spans="1:31" ht="114.75" customHeight="1" outlineLevel="1" x14ac:dyDescent="0.25">
      <c r="A255" s="36" t="s">
        <v>832</v>
      </c>
      <c r="B255" s="36" t="s">
        <v>789</v>
      </c>
      <c r="C255" s="53"/>
      <c r="D255" s="53" t="s">
        <v>858</v>
      </c>
      <c r="E255" s="53"/>
      <c r="F255" s="38"/>
      <c r="G255" s="30" t="s">
        <v>963</v>
      </c>
      <c r="H255" s="30"/>
      <c r="I255" s="31">
        <v>400</v>
      </c>
      <c r="J255" s="31" t="s">
        <v>840</v>
      </c>
      <c r="K255" s="31" t="s">
        <v>840</v>
      </c>
      <c r="L255" s="30" t="s">
        <v>791</v>
      </c>
      <c r="M255" s="17"/>
      <c r="N255" s="36"/>
      <c r="O255" s="32"/>
      <c r="P255" s="32" t="s">
        <v>978</v>
      </c>
      <c r="Q255" s="32"/>
      <c r="R255" s="32"/>
      <c r="S255" s="32" t="s">
        <v>838</v>
      </c>
      <c r="T255" s="32" t="s">
        <v>838</v>
      </c>
      <c r="U255" s="32" t="s">
        <v>838</v>
      </c>
      <c r="V255" s="37" t="s">
        <v>838</v>
      </c>
      <c r="W255" s="32" t="s">
        <v>838</v>
      </c>
      <c r="X255" s="32" t="s">
        <v>838</v>
      </c>
      <c r="Y255" s="32" t="s">
        <v>838</v>
      </c>
      <c r="Z255" s="32" t="s">
        <v>838</v>
      </c>
      <c r="AA255" s="32" t="s">
        <v>838</v>
      </c>
      <c r="AB255" s="37" t="s">
        <v>838</v>
      </c>
      <c r="AC255" s="17" t="s">
        <v>759</v>
      </c>
      <c r="AD255" s="17" t="s">
        <v>6</v>
      </c>
      <c r="AE255" s="38" t="s">
        <v>11</v>
      </c>
    </row>
    <row r="256" spans="1:31" ht="97.5" customHeight="1" outlineLevel="1" x14ac:dyDescent="0.25">
      <c r="A256" s="33" t="s">
        <v>1094</v>
      </c>
      <c r="B256" s="33" t="s">
        <v>789</v>
      </c>
      <c r="C256" s="52"/>
      <c r="D256" s="52" t="s">
        <v>858</v>
      </c>
      <c r="E256" s="52" t="s">
        <v>1093</v>
      </c>
      <c r="F256" s="43" t="s">
        <v>1141</v>
      </c>
      <c r="G256" s="29" t="s">
        <v>1142</v>
      </c>
      <c r="H256" s="30"/>
      <c r="I256" s="31"/>
      <c r="J256" s="31"/>
      <c r="K256" s="31" t="s">
        <v>1122</v>
      </c>
      <c r="L256" s="29" t="s">
        <v>40</v>
      </c>
      <c r="M256" s="18"/>
      <c r="N256" s="33"/>
      <c r="O256" s="34">
        <v>20</v>
      </c>
      <c r="P256" s="34"/>
      <c r="Q256" s="34"/>
      <c r="R256" s="34">
        <v>26.9</v>
      </c>
      <c r="S256" s="34">
        <v>55.5</v>
      </c>
      <c r="T256" s="34">
        <v>83</v>
      </c>
      <c r="U256" s="34">
        <v>100</v>
      </c>
      <c r="V256" s="35">
        <f>U256/O256</f>
        <v>5</v>
      </c>
      <c r="W256" s="34" t="s">
        <v>838</v>
      </c>
      <c r="X256" s="34" t="s">
        <v>838</v>
      </c>
      <c r="Y256" s="34" t="s">
        <v>838</v>
      </c>
      <c r="Z256" s="34" t="s">
        <v>838</v>
      </c>
      <c r="AA256" s="34" t="s">
        <v>838</v>
      </c>
      <c r="AB256" s="35" t="s">
        <v>838</v>
      </c>
      <c r="AC256" s="18" t="s">
        <v>146</v>
      </c>
      <c r="AD256" s="18"/>
      <c r="AE256" s="43" t="s">
        <v>11</v>
      </c>
    </row>
    <row r="257" spans="1:31" ht="97.5" customHeight="1" outlineLevel="1" x14ac:dyDescent="0.25">
      <c r="A257" s="33" t="s">
        <v>1098</v>
      </c>
      <c r="B257" s="33">
        <v>7</v>
      </c>
      <c r="C257" s="52"/>
      <c r="D257" s="52"/>
      <c r="E257" s="52" t="s">
        <v>1093</v>
      </c>
      <c r="F257" s="43" t="s">
        <v>1143</v>
      </c>
      <c r="G257" s="29" t="s">
        <v>1145</v>
      </c>
      <c r="H257" s="30"/>
      <c r="I257" s="31"/>
      <c r="J257" s="31"/>
      <c r="K257" s="31" t="s">
        <v>1122</v>
      </c>
      <c r="L257" s="29" t="s">
        <v>27</v>
      </c>
      <c r="M257" s="18"/>
      <c r="N257" s="33"/>
      <c r="O257" s="34">
        <v>49376694</v>
      </c>
      <c r="P257" s="34">
        <v>125176648</v>
      </c>
      <c r="Q257" s="34">
        <v>0</v>
      </c>
      <c r="R257" s="34">
        <v>0</v>
      </c>
      <c r="S257" s="34">
        <v>19606634.093495704</v>
      </c>
      <c r="T257" s="34">
        <v>37918078.833981477</v>
      </c>
      <c r="U257" s="34">
        <v>58874123.547848217</v>
      </c>
      <c r="V257" s="35">
        <f>U257/O257</f>
        <v>1.1923464043147201</v>
      </c>
      <c r="W257" s="34">
        <v>77786575.008368671</v>
      </c>
      <c r="X257" s="34">
        <v>96112024.830249652</v>
      </c>
      <c r="Y257" s="34">
        <v>116676193.24466823</v>
      </c>
      <c r="Z257" s="34">
        <v>130087041.86177413</v>
      </c>
      <c r="AA257" s="34">
        <v>131939226.81323044</v>
      </c>
      <c r="AB257" s="35">
        <f t="shared" ref="AB257:AB262" si="34">AA257/P257</f>
        <v>1.0540242842517276</v>
      </c>
      <c r="AC257" s="18" t="s">
        <v>1100</v>
      </c>
      <c r="AD257" s="18"/>
      <c r="AE257" s="43" t="s">
        <v>138</v>
      </c>
    </row>
    <row r="258" spans="1:31" ht="97.5" customHeight="1" outlineLevel="1" x14ac:dyDescent="0.25">
      <c r="A258" s="33" t="s">
        <v>1098</v>
      </c>
      <c r="B258" s="33">
        <v>7</v>
      </c>
      <c r="C258" s="52"/>
      <c r="D258" s="52"/>
      <c r="E258" s="52" t="s">
        <v>1093</v>
      </c>
      <c r="F258" s="43" t="s">
        <v>1144</v>
      </c>
      <c r="G258" s="29" t="s">
        <v>1146</v>
      </c>
      <c r="H258" s="30"/>
      <c r="I258" s="31"/>
      <c r="J258" s="31"/>
      <c r="K258" s="31" t="s">
        <v>1122</v>
      </c>
      <c r="L258" s="29" t="s">
        <v>27</v>
      </c>
      <c r="M258" s="18"/>
      <c r="N258" s="33"/>
      <c r="O258" s="34">
        <v>63140803</v>
      </c>
      <c r="P258" s="34">
        <v>63140803</v>
      </c>
      <c r="Q258" s="34">
        <v>0</v>
      </c>
      <c r="R258" s="34">
        <v>0</v>
      </c>
      <c r="S258" s="34">
        <v>23790789.734022588</v>
      </c>
      <c r="T258" s="34">
        <v>41356103.776283056</v>
      </c>
      <c r="U258" s="34">
        <v>63140802.261042483</v>
      </c>
      <c r="V258" s="35">
        <f>U258/O258</f>
        <v>0.99999998829667214</v>
      </c>
      <c r="W258" s="34">
        <v>63140802.261042483</v>
      </c>
      <c r="X258" s="34">
        <v>63140802.261042483</v>
      </c>
      <c r="Y258" s="34">
        <v>63140802.261042483</v>
      </c>
      <c r="Z258" s="34">
        <v>63140802.261042483</v>
      </c>
      <c r="AA258" s="34">
        <v>63140802.261042483</v>
      </c>
      <c r="AB258" s="35">
        <f t="shared" si="34"/>
        <v>0.99999998829667214</v>
      </c>
      <c r="AC258" s="18" t="s">
        <v>1100</v>
      </c>
      <c r="AD258" s="18"/>
      <c r="AE258" s="43" t="s">
        <v>1147</v>
      </c>
    </row>
    <row r="259" spans="1:31" ht="97.5" customHeight="1" outlineLevel="1" x14ac:dyDescent="0.25">
      <c r="A259" s="36" t="s">
        <v>751</v>
      </c>
      <c r="B259" s="36" t="s">
        <v>792</v>
      </c>
      <c r="C259" s="53"/>
      <c r="D259" s="53" t="s">
        <v>864</v>
      </c>
      <c r="E259" s="53"/>
      <c r="F259" s="38" t="s">
        <v>1346</v>
      </c>
      <c r="G259" s="30" t="s">
        <v>359</v>
      </c>
      <c r="H259" s="30" t="s">
        <v>918</v>
      </c>
      <c r="I259" s="31" t="s">
        <v>1052</v>
      </c>
      <c r="J259" s="31" t="s">
        <v>881</v>
      </c>
      <c r="K259" s="31" t="s">
        <v>840</v>
      </c>
      <c r="L259" s="30" t="s">
        <v>360</v>
      </c>
      <c r="M259" s="17"/>
      <c r="N259" s="36" t="s">
        <v>366</v>
      </c>
      <c r="O259" s="32"/>
      <c r="P259" s="32">
        <v>24480</v>
      </c>
      <c r="Q259" s="32">
        <v>0</v>
      </c>
      <c r="R259" s="32">
        <v>2495</v>
      </c>
      <c r="S259" s="32">
        <v>6848</v>
      </c>
      <c r="T259" s="32">
        <v>10958.976000000001</v>
      </c>
      <c r="U259" s="32">
        <v>14126.976000000001</v>
      </c>
      <c r="V259" s="37" t="s">
        <v>838</v>
      </c>
      <c r="W259" s="32">
        <v>17294.975999999999</v>
      </c>
      <c r="X259" s="32">
        <v>20462.975999999999</v>
      </c>
      <c r="Y259" s="32">
        <v>23224.32</v>
      </c>
      <c r="Z259" s="32">
        <v>24480</v>
      </c>
      <c r="AA259" s="32">
        <v>24480</v>
      </c>
      <c r="AB259" s="37">
        <f t="shared" si="34"/>
        <v>1</v>
      </c>
      <c r="AC259" s="17" t="s">
        <v>146</v>
      </c>
      <c r="AD259" s="17" t="s">
        <v>362</v>
      </c>
      <c r="AE259" s="38" t="s">
        <v>138</v>
      </c>
    </row>
    <row r="260" spans="1:31" ht="97.5" customHeight="1" outlineLevel="1" x14ac:dyDescent="0.25">
      <c r="A260" s="36" t="s">
        <v>751</v>
      </c>
      <c r="B260" s="36" t="s">
        <v>792</v>
      </c>
      <c r="C260" s="53"/>
      <c r="D260" s="53" t="s">
        <v>864</v>
      </c>
      <c r="E260" s="53"/>
      <c r="F260" s="38" t="s">
        <v>1347</v>
      </c>
      <c r="G260" s="30" t="s">
        <v>363</v>
      </c>
      <c r="H260" s="30"/>
      <c r="I260" s="31" t="s">
        <v>1053</v>
      </c>
      <c r="J260" s="31" t="s">
        <v>881</v>
      </c>
      <c r="K260" s="31" t="s">
        <v>840</v>
      </c>
      <c r="L260" s="30" t="s">
        <v>360</v>
      </c>
      <c r="M260" s="17"/>
      <c r="N260" s="36" t="s">
        <v>367</v>
      </c>
      <c r="O260" s="32"/>
      <c r="P260" s="32">
        <v>22950</v>
      </c>
      <c r="Q260" s="32">
        <v>0</v>
      </c>
      <c r="R260" s="32">
        <v>2307</v>
      </c>
      <c r="S260" s="32">
        <v>8312</v>
      </c>
      <c r="T260" s="32">
        <v>10274.040000000001</v>
      </c>
      <c r="U260" s="32">
        <v>13244.04</v>
      </c>
      <c r="V260" s="37" t="s">
        <v>838</v>
      </c>
      <c r="W260" s="32">
        <v>16214.039999999999</v>
      </c>
      <c r="X260" s="32">
        <v>19184.04</v>
      </c>
      <c r="Y260" s="32">
        <v>21772.799999999999</v>
      </c>
      <c r="Z260" s="32">
        <v>22950</v>
      </c>
      <c r="AA260" s="32">
        <v>22950</v>
      </c>
      <c r="AB260" s="37">
        <f t="shared" si="34"/>
        <v>1</v>
      </c>
      <c r="AC260" s="17" t="s">
        <v>365</v>
      </c>
      <c r="AD260" s="17" t="s">
        <v>362</v>
      </c>
      <c r="AE260" s="38" t="s">
        <v>138</v>
      </c>
    </row>
    <row r="261" spans="1:31" ht="97.5" customHeight="1" outlineLevel="1" x14ac:dyDescent="0.25">
      <c r="A261" s="33" t="s">
        <v>752</v>
      </c>
      <c r="B261" s="33" t="s">
        <v>792</v>
      </c>
      <c r="C261" s="52"/>
      <c r="D261" s="52" t="s">
        <v>864</v>
      </c>
      <c r="E261" s="52" t="s">
        <v>1093</v>
      </c>
      <c r="F261" s="43" t="s">
        <v>1348</v>
      </c>
      <c r="G261" s="29" t="s">
        <v>361</v>
      </c>
      <c r="H261" s="30"/>
      <c r="I261" s="31" t="s">
        <v>1054</v>
      </c>
      <c r="J261" s="31" t="s">
        <v>881</v>
      </c>
      <c r="K261" s="31" t="s">
        <v>867</v>
      </c>
      <c r="L261" s="29" t="s">
        <v>373</v>
      </c>
      <c r="M261" s="18"/>
      <c r="N261" s="33"/>
      <c r="O261" s="34">
        <v>42000</v>
      </c>
      <c r="P261" s="34">
        <v>85000</v>
      </c>
      <c r="Q261" s="34">
        <v>0</v>
      </c>
      <c r="R261" s="34">
        <v>13015</v>
      </c>
      <c r="S261" s="34">
        <v>27052</v>
      </c>
      <c r="T261" s="34">
        <v>38052</v>
      </c>
      <c r="U261" s="34">
        <v>49052</v>
      </c>
      <c r="V261" s="35">
        <f>U261/O261</f>
        <v>1.167904761904762</v>
      </c>
      <c r="W261" s="34">
        <v>60052</v>
      </c>
      <c r="X261" s="34">
        <v>71052</v>
      </c>
      <c r="Y261" s="34">
        <v>80640</v>
      </c>
      <c r="Z261" s="34">
        <v>85000</v>
      </c>
      <c r="AA261" s="34">
        <v>85000</v>
      </c>
      <c r="AB261" s="35">
        <f t="shared" si="34"/>
        <v>1</v>
      </c>
      <c r="AC261" s="18" t="s">
        <v>45</v>
      </c>
      <c r="AD261" s="18" t="s">
        <v>6</v>
      </c>
      <c r="AE261" s="43" t="s">
        <v>138</v>
      </c>
    </row>
    <row r="262" spans="1:31" ht="97.5" customHeight="1" outlineLevel="1" x14ac:dyDescent="0.25">
      <c r="A262" s="36" t="s">
        <v>752</v>
      </c>
      <c r="B262" s="36" t="s">
        <v>792</v>
      </c>
      <c r="C262" s="53"/>
      <c r="D262" s="53" t="s">
        <v>864</v>
      </c>
      <c r="E262" s="53"/>
      <c r="F262" s="38" t="s">
        <v>1349</v>
      </c>
      <c r="G262" s="30" t="s">
        <v>374</v>
      </c>
      <c r="H262" s="30"/>
      <c r="I262" s="31" t="s">
        <v>1054</v>
      </c>
      <c r="J262" s="31" t="s">
        <v>881</v>
      </c>
      <c r="K262" s="31" t="s">
        <v>840</v>
      </c>
      <c r="L262" s="30" t="s">
        <v>373</v>
      </c>
      <c r="M262" s="17"/>
      <c r="N262" s="36"/>
      <c r="O262" s="32"/>
      <c r="P262" s="32">
        <v>29000</v>
      </c>
      <c r="Q262" s="32">
        <v>0</v>
      </c>
      <c r="R262" s="32">
        <v>4825</v>
      </c>
      <c r="S262" s="32">
        <v>9982</v>
      </c>
      <c r="T262" s="32">
        <v>13698.72</v>
      </c>
      <c r="U262" s="32">
        <v>17168.2</v>
      </c>
      <c r="V262" s="37" t="s">
        <v>838</v>
      </c>
      <c r="W262" s="32">
        <v>21018.199999999997</v>
      </c>
      <c r="X262" s="32">
        <v>24868.199999999997</v>
      </c>
      <c r="Y262" s="32">
        <v>27513</v>
      </c>
      <c r="Z262" s="32">
        <v>29000</v>
      </c>
      <c r="AA262" s="32">
        <v>29000</v>
      </c>
      <c r="AB262" s="37">
        <f t="shared" si="34"/>
        <v>1</v>
      </c>
      <c r="AC262" s="17" t="s">
        <v>45</v>
      </c>
      <c r="AD262" s="17" t="s">
        <v>6</v>
      </c>
      <c r="AE262" s="38" t="s">
        <v>138</v>
      </c>
    </row>
    <row r="263" spans="1:31" ht="97.5" customHeight="1" outlineLevel="1" x14ac:dyDescent="0.25">
      <c r="A263" s="36" t="s">
        <v>751</v>
      </c>
      <c r="B263" s="36" t="s">
        <v>793</v>
      </c>
      <c r="C263" s="53"/>
      <c r="D263" s="53" t="s">
        <v>864</v>
      </c>
      <c r="E263" s="53"/>
      <c r="F263" s="38" t="s">
        <v>368</v>
      </c>
      <c r="G263" s="30" t="s">
        <v>369</v>
      </c>
      <c r="H263" s="30"/>
      <c r="I263" s="31" t="s">
        <v>1055</v>
      </c>
      <c r="J263" s="31" t="s">
        <v>840</v>
      </c>
      <c r="K263" s="31" t="s">
        <v>840</v>
      </c>
      <c r="L263" s="30" t="s">
        <v>370</v>
      </c>
      <c r="M263" s="17"/>
      <c r="N263" s="36" t="s">
        <v>1331</v>
      </c>
      <c r="O263" s="32"/>
      <c r="P263" s="32" t="s">
        <v>1353</v>
      </c>
      <c r="Q263" s="32">
        <v>0</v>
      </c>
      <c r="R263" s="32">
        <v>0</v>
      </c>
      <c r="S263" s="32">
        <v>0</v>
      </c>
      <c r="T263" s="32">
        <v>0</v>
      </c>
      <c r="U263" s="32">
        <v>0</v>
      </c>
      <c r="V263" s="37" t="s">
        <v>838</v>
      </c>
      <c r="W263" s="32">
        <v>0</v>
      </c>
      <c r="X263" s="32">
        <v>1</v>
      </c>
      <c r="Y263" s="32">
        <v>1</v>
      </c>
      <c r="Z263" s="32">
        <v>1</v>
      </c>
      <c r="AA263" s="32">
        <v>1</v>
      </c>
      <c r="AB263" s="37">
        <v>1</v>
      </c>
      <c r="AC263" s="17" t="s">
        <v>371</v>
      </c>
      <c r="AD263" s="17" t="s">
        <v>372</v>
      </c>
      <c r="AE263" s="38" t="s">
        <v>138</v>
      </c>
    </row>
    <row r="264" spans="1:31" ht="97.5" customHeight="1" outlineLevel="1" x14ac:dyDescent="0.25">
      <c r="A264" s="36" t="s">
        <v>752</v>
      </c>
      <c r="B264" s="36" t="s">
        <v>793</v>
      </c>
      <c r="C264" s="53" t="s">
        <v>913</v>
      </c>
      <c r="D264" s="53" t="s">
        <v>864</v>
      </c>
      <c r="E264" s="53"/>
      <c r="F264" s="38" t="s">
        <v>375</v>
      </c>
      <c r="G264" s="30" t="s">
        <v>376</v>
      </c>
      <c r="H264" s="30" t="s">
        <v>1359</v>
      </c>
      <c r="I264" s="31" t="s">
        <v>1055</v>
      </c>
      <c r="J264" s="31" t="s">
        <v>840</v>
      </c>
      <c r="K264" s="31" t="s">
        <v>840</v>
      </c>
      <c r="L264" s="30" t="s">
        <v>377</v>
      </c>
      <c r="M264" s="17"/>
      <c r="N264" s="36"/>
      <c r="O264" s="32"/>
      <c r="P264" s="32">
        <v>600</v>
      </c>
      <c r="Q264" s="32">
        <v>0</v>
      </c>
      <c r="R264" s="32">
        <v>92</v>
      </c>
      <c r="S264" s="32">
        <v>214</v>
      </c>
      <c r="T264" s="32">
        <v>310</v>
      </c>
      <c r="U264" s="32">
        <v>407</v>
      </c>
      <c r="V264" s="37" t="s">
        <v>838</v>
      </c>
      <c r="W264" s="32">
        <v>503</v>
      </c>
      <c r="X264" s="32">
        <v>600</v>
      </c>
      <c r="Y264" s="32">
        <v>600</v>
      </c>
      <c r="Z264" s="32">
        <v>600</v>
      </c>
      <c r="AA264" s="32">
        <v>600</v>
      </c>
      <c r="AB264" s="37">
        <f>AA264/P264</f>
        <v>1</v>
      </c>
      <c r="AC264" s="17" t="s">
        <v>45</v>
      </c>
      <c r="AD264" s="17" t="s">
        <v>6</v>
      </c>
      <c r="AE264" s="38" t="s">
        <v>138</v>
      </c>
    </row>
    <row r="265" spans="1:31" ht="97.5" customHeight="1" outlineLevel="1" x14ac:dyDescent="0.25">
      <c r="A265" s="36" t="s">
        <v>752</v>
      </c>
      <c r="B265" s="36" t="s">
        <v>793</v>
      </c>
      <c r="C265" s="53" t="s">
        <v>998</v>
      </c>
      <c r="D265" s="53" t="s">
        <v>864</v>
      </c>
      <c r="E265" s="53"/>
      <c r="F265" s="38" t="s">
        <v>1199</v>
      </c>
      <c r="G265" s="30" t="s">
        <v>1243</v>
      </c>
      <c r="H265" s="30"/>
      <c r="I265" s="31"/>
      <c r="J265" s="31"/>
      <c r="K265" s="31"/>
      <c r="L265" s="30" t="s">
        <v>1244</v>
      </c>
      <c r="M265" s="17"/>
      <c r="N265" s="36"/>
      <c r="O265" s="32"/>
      <c r="P265" s="32">
        <v>3</v>
      </c>
      <c r="Q265" s="32">
        <v>0</v>
      </c>
      <c r="R265" s="32">
        <v>0</v>
      </c>
      <c r="S265" s="32">
        <v>0</v>
      </c>
      <c r="T265" s="32">
        <v>0</v>
      </c>
      <c r="U265" s="32">
        <v>1</v>
      </c>
      <c r="V265" s="37" t="s">
        <v>838</v>
      </c>
      <c r="W265" s="32">
        <v>3</v>
      </c>
      <c r="X265" s="32">
        <v>3</v>
      </c>
      <c r="Y265" s="32">
        <v>3</v>
      </c>
      <c r="Z265" s="32">
        <v>3</v>
      </c>
      <c r="AA265" s="32">
        <v>3</v>
      </c>
      <c r="AB265" s="37">
        <f t="shared" ref="AB265:AB289" si="35">AA265/P265</f>
        <v>1</v>
      </c>
      <c r="AC265" s="17" t="s">
        <v>45</v>
      </c>
      <c r="AD265" s="17" t="s">
        <v>6</v>
      </c>
      <c r="AE265" s="38" t="s">
        <v>138</v>
      </c>
    </row>
    <row r="266" spans="1:31" ht="97.5" customHeight="1" outlineLevel="1" x14ac:dyDescent="0.25">
      <c r="A266" s="36" t="s">
        <v>751</v>
      </c>
      <c r="B266" s="36" t="s">
        <v>794</v>
      </c>
      <c r="C266" s="53"/>
      <c r="D266" s="53" t="s">
        <v>864</v>
      </c>
      <c r="E266" s="53"/>
      <c r="F266" s="38" t="s">
        <v>378</v>
      </c>
      <c r="G266" s="30" t="s">
        <v>359</v>
      </c>
      <c r="H266" s="30" t="s">
        <v>919</v>
      </c>
      <c r="I266" s="31" t="s">
        <v>1056</v>
      </c>
      <c r="J266" s="31" t="s">
        <v>881</v>
      </c>
      <c r="K266" s="31" t="s">
        <v>840</v>
      </c>
      <c r="L266" s="30" t="s">
        <v>379</v>
      </c>
      <c r="M266" s="17"/>
      <c r="N266" s="36" t="s">
        <v>400</v>
      </c>
      <c r="O266" s="32"/>
      <c r="P266" s="32">
        <v>12015</v>
      </c>
      <c r="Q266" s="32">
        <v>818</v>
      </c>
      <c r="R266" s="32">
        <v>3141</v>
      </c>
      <c r="S266" s="32">
        <v>5726</v>
      </c>
      <c r="T266" s="32">
        <v>9480</v>
      </c>
      <c r="U266" s="32">
        <v>11815</v>
      </c>
      <c r="V266" s="37" t="s">
        <v>838</v>
      </c>
      <c r="W266" s="32">
        <v>11815</v>
      </c>
      <c r="X266" s="32">
        <v>11815</v>
      </c>
      <c r="Y266" s="32">
        <v>11815</v>
      </c>
      <c r="Z266" s="32">
        <v>11815</v>
      </c>
      <c r="AA266" s="32">
        <v>11815</v>
      </c>
      <c r="AB266" s="37">
        <f t="shared" si="35"/>
        <v>0.98335414065751148</v>
      </c>
      <c r="AC266" s="17" t="s">
        <v>45</v>
      </c>
      <c r="AD266" s="17" t="s">
        <v>362</v>
      </c>
      <c r="AE266" s="38" t="s">
        <v>1084</v>
      </c>
    </row>
    <row r="267" spans="1:31" ht="97.5" customHeight="1" outlineLevel="1" x14ac:dyDescent="0.25">
      <c r="A267" s="36" t="s">
        <v>751</v>
      </c>
      <c r="B267" s="36" t="s">
        <v>794</v>
      </c>
      <c r="C267" s="53"/>
      <c r="D267" s="53" t="s">
        <v>864</v>
      </c>
      <c r="E267" s="53"/>
      <c r="F267" s="38" t="s">
        <v>395</v>
      </c>
      <c r="G267" s="30" t="s">
        <v>380</v>
      </c>
      <c r="H267" s="30"/>
      <c r="I267" s="31" t="s">
        <v>1056</v>
      </c>
      <c r="J267" s="31" t="s">
        <v>881</v>
      </c>
      <c r="K267" s="31" t="s">
        <v>840</v>
      </c>
      <c r="L267" s="30" t="s">
        <v>360</v>
      </c>
      <c r="M267" s="17"/>
      <c r="N267" s="36" t="s">
        <v>401</v>
      </c>
      <c r="O267" s="32"/>
      <c r="P267" s="32">
        <v>12920</v>
      </c>
      <c r="Q267" s="32">
        <v>1954</v>
      </c>
      <c r="R267" s="32">
        <v>4375</v>
      </c>
      <c r="S267" s="32">
        <v>7396</v>
      </c>
      <c r="T267" s="32">
        <f t="shared" ref="T267:U267" si="36">T281*68%</f>
        <v>9860</v>
      </c>
      <c r="U267" s="32">
        <f t="shared" si="36"/>
        <v>12920.000000000002</v>
      </c>
      <c r="V267" s="37" t="s">
        <v>838</v>
      </c>
      <c r="W267" s="32">
        <v>12920.000000000002</v>
      </c>
      <c r="X267" s="32">
        <v>12920.000000000002</v>
      </c>
      <c r="Y267" s="32">
        <v>12920.000000000002</v>
      </c>
      <c r="Z267" s="32">
        <v>12920.000000000002</v>
      </c>
      <c r="AA267" s="32">
        <v>12920.000000000002</v>
      </c>
      <c r="AB267" s="37">
        <f t="shared" si="35"/>
        <v>1.0000000000000002</v>
      </c>
      <c r="AC267" s="17" t="s">
        <v>45</v>
      </c>
      <c r="AD267" s="17" t="s">
        <v>6</v>
      </c>
      <c r="AE267" s="38" t="s">
        <v>1084</v>
      </c>
    </row>
    <row r="268" spans="1:31" ht="97.5" customHeight="1" outlineLevel="1" x14ac:dyDescent="0.25">
      <c r="A268" s="36" t="s">
        <v>751</v>
      </c>
      <c r="B268" s="36" t="s">
        <v>794</v>
      </c>
      <c r="C268" s="53"/>
      <c r="D268" s="53" t="s">
        <v>864</v>
      </c>
      <c r="E268" s="53"/>
      <c r="F268" s="38" t="s">
        <v>396</v>
      </c>
      <c r="G268" s="30" t="s">
        <v>381</v>
      </c>
      <c r="H268" s="30"/>
      <c r="I268" s="31" t="s">
        <v>1056</v>
      </c>
      <c r="J268" s="31" t="s">
        <v>881</v>
      </c>
      <c r="K268" s="31" t="s">
        <v>840</v>
      </c>
      <c r="L268" s="30" t="s">
        <v>360</v>
      </c>
      <c r="M268" s="17"/>
      <c r="N268" s="36" t="s">
        <v>402</v>
      </c>
      <c r="O268" s="32"/>
      <c r="P268" s="32">
        <v>11266</v>
      </c>
      <c r="Q268" s="32">
        <v>563</v>
      </c>
      <c r="R268" s="32">
        <v>1439</v>
      </c>
      <c r="S268" s="32">
        <v>2926</v>
      </c>
      <c r="T268" s="32">
        <f t="shared" ref="T268" si="37">(T281*30%)*2</f>
        <v>8700</v>
      </c>
      <c r="U268" s="32">
        <v>11266</v>
      </c>
      <c r="V268" s="37" t="s">
        <v>838</v>
      </c>
      <c r="W268" s="32">
        <v>11266</v>
      </c>
      <c r="X268" s="32">
        <v>11266</v>
      </c>
      <c r="Y268" s="32">
        <v>11266</v>
      </c>
      <c r="Z268" s="32">
        <v>11266</v>
      </c>
      <c r="AA268" s="32">
        <v>11266</v>
      </c>
      <c r="AB268" s="37">
        <f t="shared" si="35"/>
        <v>1</v>
      </c>
      <c r="AC268" s="17" t="s">
        <v>45</v>
      </c>
      <c r="AD268" s="17" t="s">
        <v>6</v>
      </c>
      <c r="AE268" s="38" t="s">
        <v>1084</v>
      </c>
    </row>
    <row r="269" spans="1:31" ht="123.75" customHeight="1" outlineLevel="1" x14ac:dyDescent="0.25">
      <c r="A269" s="36" t="s">
        <v>751</v>
      </c>
      <c r="B269" s="36" t="s">
        <v>794</v>
      </c>
      <c r="C269" s="53"/>
      <c r="D269" s="53" t="s">
        <v>864</v>
      </c>
      <c r="E269" s="53"/>
      <c r="F269" s="38" t="s">
        <v>397</v>
      </c>
      <c r="G269" s="30" t="s">
        <v>382</v>
      </c>
      <c r="H269" s="30"/>
      <c r="I269" s="31" t="s">
        <v>1056</v>
      </c>
      <c r="J269" s="31" t="s">
        <v>881</v>
      </c>
      <c r="K269" s="31" t="s">
        <v>840</v>
      </c>
      <c r="L269" s="30" t="s">
        <v>360</v>
      </c>
      <c r="M269" s="17"/>
      <c r="N269" s="36" t="s">
        <v>402</v>
      </c>
      <c r="O269" s="32"/>
      <c r="P269" s="32">
        <v>11266</v>
      </c>
      <c r="Q269" s="32">
        <v>555</v>
      </c>
      <c r="R269" s="32">
        <v>1427</v>
      </c>
      <c r="S269" s="32">
        <v>2909</v>
      </c>
      <c r="T269" s="32">
        <f t="shared" ref="T269" si="38">T281*60%</f>
        <v>8700</v>
      </c>
      <c r="U269" s="32">
        <v>11266</v>
      </c>
      <c r="V269" s="37" t="s">
        <v>838</v>
      </c>
      <c r="W269" s="32">
        <v>11266</v>
      </c>
      <c r="X269" s="32">
        <v>11266</v>
      </c>
      <c r="Y269" s="32">
        <v>11266</v>
      </c>
      <c r="Z269" s="32">
        <v>11266</v>
      </c>
      <c r="AA269" s="32">
        <v>11266</v>
      </c>
      <c r="AB269" s="37">
        <f t="shared" si="35"/>
        <v>1</v>
      </c>
      <c r="AC269" s="17" t="s">
        <v>45</v>
      </c>
      <c r="AD269" s="17" t="s">
        <v>6</v>
      </c>
      <c r="AE269" s="38" t="s">
        <v>1084</v>
      </c>
    </row>
    <row r="270" spans="1:31" ht="97.5" customHeight="1" outlineLevel="1" x14ac:dyDescent="0.25">
      <c r="A270" s="36" t="s">
        <v>751</v>
      </c>
      <c r="B270" s="36" t="s">
        <v>794</v>
      </c>
      <c r="C270" s="53"/>
      <c r="D270" s="53" t="s">
        <v>864</v>
      </c>
      <c r="E270" s="53"/>
      <c r="F270" s="38" t="s">
        <v>398</v>
      </c>
      <c r="G270" s="30" t="s">
        <v>383</v>
      </c>
      <c r="H270" s="30"/>
      <c r="I270" s="31" t="s">
        <v>1056</v>
      </c>
      <c r="J270" s="31" t="s">
        <v>881</v>
      </c>
      <c r="K270" s="31" t="s">
        <v>840</v>
      </c>
      <c r="L270" s="30" t="s">
        <v>360</v>
      </c>
      <c r="M270" s="17"/>
      <c r="N270" s="36" t="s">
        <v>403</v>
      </c>
      <c r="O270" s="32"/>
      <c r="P270" s="32">
        <v>3420</v>
      </c>
      <c r="Q270" s="32">
        <v>567</v>
      </c>
      <c r="R270" s="32">
        <v>1249</v>
      </c>
      <c r="S270" s="32">
        <v>2010</v>
      </c>
      <c r="T270" s="32">
        <f t="shared" ref="T270:AA270" si="39">T285*60%</f>
        <v>2610</v>
      </c>
      <c r="U270" s="32">
        <f t="shared" si="39"/>
        <v>3420</v>
      </c>
      <c r="V270" s="37" t="s">
        <v>838</v>
      </c>
      <c r="W270" s="32">
        <f t="shared" si="39"/>
        <v>3420</v>
      </c>
      <c r="X270" s="32">
        <f t="shared" si="39"/>
        <v>3420</v>
      </c>
      <c r="Y270" s="32">
        <f t="shared" si="39"/>
        <v>3420</v>
      </c>
      <c r="Z270" s="32">
        <f t="shared" si="39"/>
        <v>3420</v>
      </c>
      <c r="AA270" s="32">
        <f t="shared" si="39"/>
        <v>3420</v>
      </c>
      <c r="AB270" s="37">
        <f t="shared" si="35"/>
        <v>1</v>
      </c>
      <c r="AC270" s="17" t="s">
        <v>45</v>
      </c>
      <c r="AD270" s="17" t="s">
        <v>6</v>
      </c>
      <c r="AE270" s="38" t="s">
        <v>1084</v>
      </c>
    </row>
    <row r="271" spans="1:31" ht="118.5" customHeight="1" outlineLevel="1" x14ac:dyDescent="0.25">
      <c r="A271" s="36" t="s">
        <v>751</v>
      </c>
      <c r="B271" s="36" t="s">
        <v>794</v>
      </c>
      <c r="C271" s="53"/>
      <c r="D271" s="53" t="s">
        <v>864</v>
      </c>
      <c r="E271" s="53"/>
      <c r="F271" s="38" t="s">
        <v>1256</v>
      </c>
      <c r="G271" s="30" t="s">
        <v>385</v>
      </c>
      <c r="H271" s="30"/>
      <c r="I271" s="31" t="s">
        <v>1056</v>
      </c>
      <c r="J271" s="31" t="s">
        <v>881</v>
      </c>
      <c r="K271" s="31" t="s">
        <v>840</v>
      </c>
      <c r="L271" s="30" t="s">
        <v>360</v>
      </c>
      <c r="M271" s="17"/>
      <c r="N271" s="36" t="s">
        <v>404</v>
      </c>
      <c r="O271" s="32"/>
      <c r="P271" s="32">
        <v>2052</v>
      </c>
      <c r="Q271" s="32">
        <v>278</v>
      </c>
      <c r="R271" s="32">
        <v>756</v>
      </c>
      <c r="S271" s="32">
        <v>1490</v>
      </c>
      <c r="T271" s="32">
        <f t="shared" ref="T271:AA271" si="40">T270*60%</f>
        <v>1566</v>
      </c>
      <c r="U271" s="32">
        <f t="shared" si="40"/>
        <v>2052</v>
      </c>
      <c r="V271" s="37" t="s">
        <v>838</v>
      </c>
      <c r="W271" s="32">
        <f t="shared" si="40"/>
        <v>2052</v>
      </c>
      <c r="X271" s="32">
        <f t="shared" si="40"/>
        <v>2052</v>
      </c>
      <c r="Y271" s="32">
        <f t="shared" si="40"/>
        <v>2052</v>
      </c>
      <c r="Z271" s="32">
        <f t="shared" si="40"/>
        <v>2052</v>
      </c>
      <c r="AA271" s="32">
        <f t="shared" si="40"/>
        <v>2052</v>
      </c>
      <c r="AB271" s="37">
        <f t="shared" si="35"/>
        <v>1</v>
      </c>
      <c r="AC271" s="17" t="s">
        <v>45</v>
      </c>
      <c r="AD271" s="17" t="s">
        <v>6</v>
      </c>
      <c r="AE271" s="38" t="s">
        <v>1084</v>
      </c>
    </row>
    <row r="272" spans="1:31" ht="129.75" customHeight="1" outlineLevel="1" x14ac:dyDescent="0.25">
      <c r="A272" s="36" t="s">
        <v>751</v>
      </c>
      <c r="B272" s="36" t="s">
        <v>794</v>
      </c>
      <c r="C272" s="53"/>
      <c r="D272" s="53" t="s">
        <v>864</v>
      </c>
      <c r="E272" s="53"/>
      <c r="F272" s="38" t="s">
        <v>399</v>
      </c>
      <c r="G272" s="30" t="s">
        <v>386</v>
      </c>
      <c r="H272" s="30"/>
      <c r="I272" s="31" t="s">
        <v>1056</v>
      </c>
      <c r="J272" s="31" t="s">
        <v>881</v>
      </c>
      <c r="K272" s="31" t="s">
        <v>840</v>
      </c>
      <c r="L272" s="30" t="s">
        <v>360</v>
      </c>
      <c r="M272" s="17"/>
      <c r="N272" s="36" t="s">
        <v>404</v>
      </c>
      <c r="O272" s="32"/>
      <c r="P272" s="32">
        <v>2052</v>
      </c>
      <c r="Q272" s="32">
        <v>274</v>
      </c>
      <c r="R272" s="32">
        <v>751</v>
      </c>
      <c r="S272" s="32">
        <v>1485</v>
      </c>
      <c r="T272" s="32">
        <f t="shared" ref="T272:U272" si="41">T270*60%</f>
        <v>1566</v>
      </c>
      <c r="U272" s="32">
        <f t="shared" si="41"/>
        <v>2052</v>
      </c>
      <c r="V272" s="37" t="s">
        <v>838</v>
      </c>
      <c r="W272" s="32">
        <v>2052</v>
      </c>
      <c r="X272" s="32">
        <v>2052</v>
      </c>
      <c r="Y272" s="32">
        <v>2052</v>
      </c>
      <c r="Z272" s="32">
        <v>2052</v>
      </c>
      <c r="AA272" s="32">
        <v>2052</v>
      </c>
      <c r="AB272" s="37">
        <f t="shared" si="35"/>
        <v>1</v>
      </c>
      <c r="AC272" s="17" t="s">
        <v>45</v>
      </c>
      <c r="AD272" s="17" t="s">
        <v>6</v>
      </c>
      <c r="AE272" s="38" t="s">
        <v>1084</v>
      </c>
    </row>
    <row r="273" spans="1:31" ht="122.25" customHeight="1" outlineLevel="1" x14ac:dyDescent="0.25">
      <c r="A273" s="36" t="s">
        <v>751</v>
      </c>
      <c r="B273" s="36" t="s">
        <v>794</v>
      </c>
      <c r="C273" s="53"/>
      <c r="D273" s="53" t="s">
        <v>864</v>
      </c>
      <c r="E273" s="53"/>
      <c r="F273" s="38" t="s">
        <v>1215</v>
      </c>
      <c r="G273" s="30" t="s">
        <v>387</v>
      </c>
      <c r="H273" s="30"/>
      <c r="I273" s="31" t="s">
        <v>1056</v>
      </c>
      <c r="J273" s="31" t="s">
        <v>881</v>
      </c>
      <c r="K273" s="31" t="s">
        <v>840</v>
      </c>
      <c r="L273" s="30" t="s">
        <v>360</v>
      </c>
      <c r="M273" s="17"/>
      <c r="N273" s="36" t="s">
        <v>405</v>
      </c>
      <c r="O273" s="32"/>
      <c r="P273" s="32">
        <v>6500</v>
      </c>
      <c r="Q273" s="32">
        <v>0</v>
      </c>
      <c r="R273" s="32">
        <v>1443</v>
      </c>
      <c r="S273" s="32">
        <v>3012</v>
      </c>
      <c r="T273" s="32">
        <v>4865</v>
      </c>
      <c r="U273" s="32">
        <v>6300</v>
      </c>
      <c r="V273" s="37" t="s">
        <v>838</v>
      </c>
      <c r="W273" s="32">
        <v>6300</v>
      </c>
      <c r="X273" s="32">
        <v>6300</v>
      </c>
      <c r="Y273" s="32">
        <v>6300</v>
      </c>
      <c r="Z273" s="32">
        <v>6300</v>
      </c>
      <c r="AA273" s="32">
        <v>6300</v>
      </c>
      <c r="AB273" s="37">
        <f t="shared" si="35"/>
        <v>0.96923076923076923</v>
      </c>
      <c r="AC273" s="17" t="s">
        <v>45</v>
      </c>
      <c r="AD273" s="17" t="s">
        <v>6</v>
      </c>
      <c r="AE273" s="38" t="s">
        <v>1084</v>
      </c>
    </row>
    <row r="274" spans="1:31" ht="129.75" customHeight="1" outlineLevel="1" x14ac:dyDescent="0.25">
      <c r="A274" s="36" t="s">
        <v>751</v>
      </c>
      <c r="B274" s="36" t="s">
        <v>794</v>
      </c>
      <c r="C274" s="53"/>
      <c r="D274" s="53" t="s">
        <v>864</v>
      </c>
      <c r="E274" s="53"/>
      <c r="F274" s="38" t="s">
        <v>1216</v>
      </c>
      <c r="G274" s="30" t="s">
        <v>389</v>
      </c>
      <c r="H274" s="30"/>
      <c r="I274" s="31" t="s">
        <v>1056</v>
      </c>
      <c r="J274" s="31" t="s">
        <v>881</v>
      </c>
      <c r="K274" s="31" t="s">
        <v>840</v>
      </c>
      <c r="L274" s="30" t="s">
        <v>360</v>
      </c>
      <c r="M274" s="17"/>
      <c r="N274" s="36" t="s">
        <v>406</v>
      </c>
      <c r="O274" s="32"/>
      <c r="P274" s="32">
        <v>3900</v>
      </c>
      <c r="Q274" s="32">
        <v>85</v>
      </c>
      <c r="R274" s="32">
        <v>739</v>
      </c>
      <c r="S274" s="32">
        <v>1732</v>
      </c>
      <c r="T274" s="32">
        <v>3402</v>
      </c>
      <c r="U274" s="32">
        <v>3900</v>
      </c>
      <c r="V274" s="37" t="s">
        <v>838</v>
      </c>
      <c r="W274" s="32">
        <f t="shared" ref="W274:AA274" si="42">W273*60%</f>
        <v>3780</v>
      </c>
      <c r="X274" s="32">
        <f t="shared" si="42"/>
        <v>3780</v>
      </c>
      <c r="Y274" s="32">
        <f t="shared" si="42"/>
        <v>3780</v>
      </c>
      <c r="Z274" s="32">
        <f t="shared" si="42"/>
        <v>3780</v>
      </c>
      <c r="AA274" s="32">
        <f t="shared" si="42"/>
        <v>3780</v>
      </c>
      <c r="AB274" s="37">
        <f t="shared" si="35"/>
        <v>0.96923076923076923</v>
      </c>
      <c r="AC274" s="17" t="s">
        <v>45</v>
      </c>
      <c r="AD274" s="17" t="s">
        <v>6</v>
      </c>
      <c r="AE274" s="38" t="s">
        <v>1084</v>
      </c>
    </row>
    <row r="275" spans="1:31" ht="159.75" customHeight="1" outlineLevel="1" x14ac:dyDescent="0.25">
      <c r="A275" s="36" t="s">
        <v>751</v>
      </c>
      <c r="B275" s="36" t="s">
        <v>794</v>
      </c>
      <c r="C275" s="53"/>
      <c r="D275" s="53" t="s">
        <v>864</v>
      </c>
      <c r="E275" s="53"/>
      <c r="F275" s="38" t="s">
        <v>1217</v>
      </c>
      <c r="G275" s="30" t="s">
        <v>390</v>
      </c>
      <c r="H275" s="30"/>
      <c r="I275" s="31" t="s">
        <v>1056</v>
      </c>
      <c r="J275" s="31" t="s">
        <v>881</v>
      </c>
      <c r="K275" s="31" t="s">
        <v>840</v>
      </c>
      <c r="L275" s="30" t="s">
        <v>360</v>
      </c>
      <c r="M275" s="17"/>
      <c r="N275" s="36" t="s">
        <v>406</v>
      </c>
      <c r="O275" s="32"/>
      <c r="P275" s="32">
        <v>3900</v>
      </c>
      <c r="Q275" s="32">
        <v>101</v>
      </c>
      <c r="R275" s="32">
        <v>974</v>
      </c>
      <c r="S275" s="32">
        <v>1732</v>
      </c>
      <c r="T275" s="32">
        <v>3402</v>
      </c>
      <c r="U275" s="32">
        <v>3900</v>
      </c>
      <c r="V275" s="37" t="s">
        <v>838</v>
      </c>
      <c r="W275" s="32">
        <f t="shared" ref="W275:AA275" si="43">W273*60%</f>
        <v>3780</v>
      </c>
      <c r="X275" s="32">
        <f t="shared" si="43"/>
        <v>3780</v>
      </c>
      <c r="Y275" s="32">
        <f t="shared" si="43"/>
        <v>3780</v>
      </c>
      <c r="Z275" s="32">
        <f t="shared" si="43"/>
        <v>3780</v>
      </c>
      <c r="AA275" s="32">
        <f t="shared" si="43"/>
        <v>3780</v>
      </c>
      <c r="AB275" s="37">
        <f t="shared" si="35"/>
        <v>0.96923076923076923</v>
      </c>
      <c r="AC275" s="17" t="s">
        <v>45</v>
      </c>
      <c r="AD275" s="17" t="s">
        <v>6</v>
      </c>
      <c r="AE275" s="38" t="s">
        <v>1084</v>
      </c>
    </row>
    <row r="276" spans="1:31" ht="150" customHeight="1" outlineLevel="1" x14ac:dyDescent="0.25">
      <c r="A276" s="36" t="s">
        <v>751</v>
      </c>
      <c r="B276" s="36" t="s">
        <v>794</v>
      </c>
      <c r="C276" s="53"/>
      <c r="D276" s="53" t="s">
        <v>864</v>
      </c>
      <c r="E276" s="53"/>
      <c r="F276" s="38" t="s">
        <v>1218</v>
      </c>
      <c r="G276" s="30" t="s">
        <v>391</v>
      </c>
      <c r="H276" s="30"/>
      <c r="I276" s="31" t="s">
        <v>1056</v>
      </c>
      <c r="J276" s="31" t="s">
        <v>881</v>
      </c>
      <c r="K276" s="31" t="s">
        <v>840</v>
      </c>
      <c r="L276" s="30" t="s">
        <v>360</v>
      </c>
      <c r="M276" s="17"/>
      <c r="N276" s="36" t="s">
        <v>407</v>
      </c>
      <c r="O276" s="32"/>
      <c r="P276" s="32">
        <v>1673</v>
      </c>
      <c r="Q276" s="32">
        <v>68</v>
      </c>
      <c r="R276" s="32">
        <v>183</v>
      </c>
      <c r="S276" s="32">
        <v>250</v>
      </c>
      <c r="T276" s="32">
        <v>1100</v>
      </c>
      <c r="U276" s="32">
        <v>1673</v>
      </c>
      <c r="V276" s="37" t="s">
        <v>838</v>
      </c>
      <c r="W276" s="32">
        <v>1673</v>
      </c>
      <c r="X276" s="32">
        <v>1673</v>
      </c>
      <c r="Y276" s="32">
        <v>1673</v>
      </c>
      <c r="Z276" s="32">
        <v>1673</v>
      </c>
      <c r="AA276" s="32">
        <v>1673</v>
      </c>
      <c r="AB276" s="37">
        <f t="shared" si="35"/>
        <v>1</v>
      </c>
      <c r="AC276" s="17" t="s">
        <v>45</v>
      </c>
      <c r="AD276" s="17" t="s">
        <v>6</v>
      </c>
      <c r="AE276" s="38" t="s">
        <v>1084</v>
      </c>
    </row>
    <row r="277" spans="1:31" ht="169.5" customHeight="1" outlineLevel="1" x14ac:dyDescent="0.25">
      <c r="A277" s="36" t="s">
        <v>751</v>
      </c>
      <c r="B277" s="36" t="s">
        <v>794</v>
      </c>
      <c r="C277" s="53"/>
      <c r="D277" s="53" t="s">
        <v>864</v>
      </c>
      <c r="E277" s="53"/>
      <c r="F277" s="38" t="s">
        <v>1219</v>
      </c>
      <c r="G277" s="30" t="s">
        <v>392</v>
      </c>
      <c r="H277" s="30"/>
      <c r="I277" s="31" t="s">
        <v>1056</v>
      </c>
      <c r="J277" s="31" t="s">
        <v>881</v>
      </c>
      <c r="K277" s="31" t="s">
        <v>840</v>
      </c>
      <c r="L277" s="30" t="s">
        <v>360</v>
      </c>
      <c r="M277" s="17"/>
      <c r="N277" s="36" t="s">
        <v>408</v>
      </c>
      <c r="O277" s="32"/>
      <c r="P277" s="32">
        <v>5826</v>
      </c>
      <c r="Q277" s="32">
        <v>542</v>
      </c>
      <c r="R277" s="32">
        <v>1638</v>
      </c>
      <c r="S277" s="32">
        <v>3052</v>
      </c>
      <c r="T277" s="32">
        <f>(T281*68%*30%)+(T273*30%)</f>
        <v>4417.5</v>
      </c>
      <c r="U277" s="32">
        <f>(U281*68%*30%)+(U273*30%)</f>
        <v>5766</v>
      </c>
      <c r="V277" s="32" t="s">
        <v>838</v>
      </c>
      <c r="W277" s="32">
        <f>(W281*68%*30%)+(W273*30%)</f>
        <v>5766</v>
      </c>
      <c r="X277" s="32">
        <f>(X281*68%*30%)+(X273*30%)</f>
        <v>5766</v>
      </c>
      <c r="Y277" s="32">
        <f>(Y281*68%*30%)+(Y273*30%)</f>
        <v>5766</v>
      </c>
      <c r="Z277" s="32">
        <f>(Z281*68%*30%)+(Z273*30%)</f>
        <v>5766</v>
      </c>
      <c r="AA277" s="32">
        <f>(AA281*68%*30%)+(AA273*30%)</f>
        <v>5766</v>
      </c>
      <c r="AB277" s="37">
        <f t="shared" si="35"/>
        <v>0.98970133882595268</v>
      </c>
      <c r="AC277" s="17" t="s">
        <v>365</v>
      </c>
      <c r="AD277" s="17" t="s">
        <v>6</v>
      </c>
      <c r="AE277" s="38" t="s">
        <v>1084</v>
      </c>
    </row>
    <row r="278" spans="1:31" ht="97.5" customHeight="1" outlineLevel="1" x14ac:dyDescent="0.25">
      <c r="A278" s="36" t="s">
        <v>751</v>
      </c>
      <c r="B278" s="36" t="s">
        <v>794</v>
      </c>
      <c r="C278" s="53"/>
      <c r="D278" s="53" t="s">
        <v>864</v>
      </c>
      <c r="E278" s="53"/>
      <c r="F278" s="38" t="s">
        <v>1220</v>
      </c>
      <c r="G278" s="30" t="s">
        <v>393</v>
      </c>
      <c r="H278" s="30"/>
      <c r="I278" s="31" t="s">
        <v>1056</v>
      </c>
      <c r="J278" s="31" t="s">
        <v>881</v>
      </c>
      <c r="K278" s="31" t="s">
        <v>840</v>
      </c>
      <c r="L278" s="30" t="s">
        <v>360</v>
      </c>
      <c r="M278" s="17"/>
      <c r="N278" s="36" t="s">
        <v>409</v>
      </c>
      <c r="O278" s="32"/>
      <c r="P278" s="32">
        <v>80</v>
      </c>
      <c r="Q278" s="32">
        <v>0</v>
      </c>
      <c r="R278" s="32">
        <v>40</v>
      </c>
      <c r="S278" s="32">
        <v>96</v>
      </c>
      <c r="T278" s="32">
        <v>96</v>
      </c>
      <c r="U278" s="32">
        <v>96</v>
      </c>
      <c r="V278" s="37" t="s">
        <v>838</v>
      </c>
      <c r="W278" s="32">
        <v>96</v>
      </c>
      <c r="X278" s="32">
        <v>96</v>
      </c>
      <c r="Y278" s="32">
        <v>96</v>
      </c>
      <c r="Z278" s="32">
        <v>96</v>
      </c>
      <c r="AA278" s="32">
        <v>96</v>
      </c>
      <c r="AB278" s="37">
        <f t="shared" si="35"/>
        <v>1.2</v>
      </c>
      <c r="AC278" s="17" t="s">
        <v>394</v>
      </c>
      <c r="AD278" s="17" t="s">
        <v>6</v>
      </c>
      <c r="AE278" s="38" t="s">
        <v>1084</v>
      </c>
    </row>
    <row r="279" spans="1:31" ht="97.5" customHeight="1" outlineLevel="1" x14ac:dyDescent="0.25">
      <c r="A279" s="36" t="s">
        <v>751</v>
      </c>
      <c r="B279" s="36" t="s">
        <v>794</v>
      </c>
      <c r="C279" s="53"/>
      <c r="D279" s="53" t="s">
        <v>864</v>
      </c>
      <c r="E279" s="53"/>
      <c r="F279" s="38" t="s">
        <v>410</v>
      </c>
      <c r="G279" s="30" t="s">
        <v>411</v>
      </c>
      <c r="H279" s="30"/>
      <c r="I279" s="31" t="s">
        <v>1056</v>
      </c>
      <c r="J279" s="31" t="s">
        <v>881</v>
      </c>
      <c r="K279" s="31" t="s">
        <v>840</v>
      </c>
      <c r="L279" s="30" t="s">
        <v>360</v>
      </c>
      <c r="M279" s="17"/>
      <c r="N279" s="36" t="s">
        <v>412</v>
      </c>
      <c r="O279" s="32"/>
      <c r="P279" s="32">
        <v>408</v>
      </c>
      <c r="Q279" s="32">
        <v>0</v>
      </c>
      <c r="R279" s="32">
        <v>0</v>
      </c>
      <c r="S279" s="32">
        <v>0</v>
      </c>
      <c r="T279" s="32">
        <v>0</v>
      </c>
      <c r="U279" s="32">
        <v>0</v>
      </c>
      <c r="V279" s="37" t="s">
        <v>838</v>
      </c>
      <c r="W279" s="32">
        <f>(W282*0.68)*0.3</f>
        <v>95.88000000000001</v>
      </c>
      <c r="X279" s="32">
        <f t="shared" ref="X279:AA279" si="44">(X282*0.68)*0.3</f>
        <v>232.56</v>
      </c>
      <c r="Y279" s="32">
        <f t="shared" si="44"/>
        <v>408</v>
      </c>
      <c r="Z279" s="32">
        <f t="shared" si="44"/>
        <v>408</v>
      </c>
      <c r="AA279" s="32">
        <f t="shared" si="44"/>
        <v>408</v>
      </c>
      <c r="AB279" s="37">
        <f t="shared" si="35"/>
        <v>1</v>
      </c>
      <c r="AC279" s="17" t="s">
        <v>45</v>
      </c>
      <c r="AD279" s="17" t="s">
        <v>362</v>
      </c>
      <c r="AE279" s="38" t="s">
        <v>138</v>
      </c>
    </row>
    <row r="280" spans="1:31" ht="97.5" customHeight="1" outlineLevel="1" x14ac:dyDescent="0.25">
      <c r="A280" s="36" t="s">
        <v>752</v>
      </c>
      <c r="B280" s="36" t="s">
        <v>794</v>
      </c>
      <c r="C280" s="53"/>
      <c r="D280" s="53" t="s">
        <v>864</v>
      </c>
      <c r="E280" s="53"/>
      <c r="F280" s="38" t="s">
        <v>413</v>
      </c>
      <c r="G280" s="30" t="s">
        <v>364</v>
      </c>
      <c r="H280" s="30"/>
      <c r="I280" s="31" t="s">
        <v>1056</v>
      </c>
      <c r="J280" s="31" t="s">
        <v>881</v>
      </c>
      <c r="K280" s="31" t="s">
        <v>867</v>
      </c>
      <c r="L280" s="30" t="s">
        <v>373</v>
      </c>
      <c r="M280" s="17"/>
      <c r="N280" s="36"/>
      <c r="O280" s="32"/>
      <c r="P280" s="32">
        <v>21000</v>
      </c>
      <c r="Q280" s="32">
        <v>3237</v>
      </c>
      <c r="R280" s="32">
        <v>6452</v>
      </c>
      <c r="S280" s="32">
        <v>11218</v>
      </c>
      <c r="T280" s="32">
        <f t="shared" ref="T280" si="45">T281</f>
        <v>14500</v>
      </c>
      <c r="U280" s="32">
        <f>U281+U282</f>
        <v>19000</v>
      </c>
      <c r="V280" s="32" t="s">
        <v>838</v>
      </c>
      <c r="W280" s="32">
        <f>W281+W282</f>
        <v>19470</v>
      </c>
      <c r="X280" s="32">
        <f t="shared" ref="X280:AA280" si="46">X281+X282</f>
        <v>20140</v>
      </c>
      <c r="Y280" s="32">
        <f t="shared" si="46"/>
        <v>21000</v>
      </c>
      <c r="Z280" s="32">
        <f t="shared" si="46"/>
        <v>21000</v>
      </c>
      <c r="AA280" s="32">
        <f t="shared" si="46"/>
        <v>21000</v>
      </c>
      <c r="AB280" s="37">
        <f t="shared" si="35"/>
        <v>1</v>
      </c>
      <c r="AC280" s="17" t="s">
        <v>45</v>
      </c>
      <c r="AD280" s="17" t="s">
        <v>6</v>
      </c>
      <c r="AE280" s="38" t="s">
        <v>1084</v>
      </c>
    </row>
    <row r="281" spans="1:31" ht="97.5" customHeight="1" outlineLevel="1" x14ac:dyDescent="0.25">
      <c r="A281" s="33" t="s">
        <v>752</v>
      </c>
      <c r="B281" s="33" t="s">
        <v>794</v>
      </c>
      <c r="C281" s="52" t="s">
        <v>914</v>
      </c>
      <c r="D281" s="52" t="s">
        <v>864</v>
      </c>
      <c r="E281" s="52" t="s">
        <v>1093</v>
      </c>
      <c r="F281" s="43" t="s">
        <v>1186</v>
      </c>
      <c r="G281" s="29" t="s">
        <v>364</v>
      </c>
      <c r="H281" s="30"/>
      <c r="I281" s="31" t="s">
        <v>1056</v>
      </c>
      <c r="J281" s="31" t="s">
        <v>881</v>
      </c>
      <c r="K281" s="31" t="s">
        <v>867</v>
      </c>
      <c r="L281" s="29" t="s">
        <v>373</v>
      </c>
      <c r="M281" s="18"/>
      <c r="N281" s="33"/>
      <c r="O281" s="34">
        <v>19000</v>
      </c>
      <c r="P281" s="34">
        <v>19000</v>
      </c>
      <c r="Q281" s="34">
        <v>3237</v>
      </c>
      <c r="R281" s="34">
        <v>6452</v>
      </c>
      <c r="S281" s="34">
        <v>11218</v>
      </c>
      <c r="T281" s="34">
        <v>14500</v>
      </c>
      <c r="U281" s="34">
        <v>19000</v>
      </c>
      <c r="V281" s="34">
        <f>U281/O281</f>
        <v>1</v>
      </c>
      <c r="W281" s="34">
        <v>19000</v>
      </c>
      <c r="X281" s="34">
        <v>19000</v>
      </c>
      <c r="Y281" s="34">
        <v>19000</v>
      </c>
      <c r="Z281" s="34">
        <v>19000</v>
      </c>
      <c r="AA281" s="34">
        <v>19000</v>
      </c>
      <c r="AB281" s="35">
        <f t="shared" si="35"/>
        <v>1</v>
      </c>
      <c r="AC281" s="18" t="s">
        <v>45</v>
      </c>
      <c r="AD281" s="18" t="s">
        <v>6</v>
      </c>
      <c r="AE281" s="43" t="s">
        <v>1083</v>
      </c>
    </row>
    <row r="282" spans="1:31" ht="97.5" customHeight="1" outlineLevel="1" x14ac:dyDescent="0.25">
      <c r="A282" s="36" t="s">
        <v>752</v>
      </c>
      <c r="B282" s="36" t="s">
        <v>794</v>
      </c>
      <c r="C282" s="53" t="s">
        <v>916</v>
      </c>
      <c r="D282" s="53" t="s">
        <v>864</v>
      </c>
      <c r="E282" s="53"/>
      <c r="F282" s="38" t="s">
        <v>1222</v>
      </c>
      <c r="G282" s="30" t="s">
        <v>364</v>
      </c>
      <c r="H282" s="30"/>
      <c r="I282" s="31" t="s">
        <v>1056</v>
      </c>
      <c r="J282" s="31" t="s">
        <v>881</v>
      </c>
      <c r="K282" s="31" t="s">
        <v>867</v>
      </c>
      <c r="L282" s="30" t="s">
        <v>373</v>
      </c>
      <c r="M282" s="17"/>
      <c r="N282" s="36"/>
      <c r="O282" s="32"/>
      <c r="P282" s="32">
        <v>2000</v>
      </c>
      <c r="Q282" s="32" t="s">
        <v>1295</v>
      </c>
      <c r="R282" s="32">
        <v>0</v>
      </c>
      <c r="S282" s="32">
        <v>0</v>
      </c>
      <c r="T282" s="32">
        <v>0</v>
      </c>
      <c r="U282" s="32">
        <v>0</v>
      </c>
      <c r="V282" s="32" t="s">
        <v>838</v>
      </c>
      <c r="W282" s="32">
        <v>470</v>
      </c>
      <c r="X282" s="32">
        <v>1140</v>
      </c>
      <c r="Y282" s="32">
        <v>2000</v>
      </c>
      <c r="Z282" s="32">
        <v>2000</v>
      </c>
      <c r="AA282" s="32">
        <v>2000</v>
      </c>
      <c r="AB282" s="37">
        <f t="shared" si="35"/>
        <v>1</v>
      </c>
      <c r="AC282" s="17" t="s">
        <v>45</v>
      </c>
      <c r="AD282" s="17" t="s">
        <v>6</v>
      </c>
      <c r="AE282" s="38" t="s">
        <v>138</v>
      </c>
    </row>
    <row r="283" spans="1:31" ht="97.5" customHeight="1" outlineLevel="1" x14ac:dyDescent="0.25">
      <c r="A283" s="36" t="s">
        <v>752</v>
      </c>
      <c r="B283" s="36" t="s">
        <v>794</v>
      </c>
      <c r="C283" s="53" t="s">
        <v>915</v>
      </c>
      <c r="D283" s="53" t="s">
        <v>864</v>
      </c>
      <c r="E283" s="53"/>
      <c r="F283" s="38" t="s">
        <v>1223</v>
      </c>
      <c r="G283" s="30" t="s">
        <v>388</v>
      </c>
      <c r="H283" s="30"/>
      <c r="I283" s="31" t="s">
        <v>1056</v>
      </c>
      <c r="J283" s="31" t="s">
        <v>881</v>
      </c>
      <c r="K283" s="31" t="s">
        <v>867</v>
      </c>
      <c r="L283" s="30" t="s">
        <v>373</v>
      </c>
      <c r="M283" s="17"/>
      <c r="N283" s="36"/>
      <c r="O283" s="32"/>
      <c r="P283" s="32">
        <v>9700</v>
      </c>
      <c r="Q283" s="32">
        <v>1923</v>
      </c>
      <c r="R283" s="32">
        <v>4516</v>
      </c>
      <c r="S283" s="32">
        <v>7074</v>
      </c>
      <c r="T283" s="32">
        <v>9400</v>
      </c>
      <c r="U283" s="32">
        <v>9400</v>
      </c>
      <c r="V283" s="32" t="s">
        <v>838</v>
      </c>
      <c r="W283" s="32">
        <v>9400</v>
      </c>
      <c r="X283" s="32">
        <v>9400</v>
      </c>
      <c r="Y283" s="32">
        <v>9400</v>
      </c>
      <c r="Z283" s="32">
        <v>9400</v>
      </c>
      <c r="AA283" s="32">
        <v>9400</v>
      </c>
      <c r="AB283" s="37">
        <f t="shared" si="35"/>
        <v>0.96907216494845361</v>
      </c>
      <c r="AC283" s="17" t="s">
        <v>45</v>
      </c>
      <c r="AD283" s="17" t="s">
        <v>6</v>
      </c>
      <c r="AE283" s="38" t="s">
        <v>1019</v>
      </c>
    </row>
    <row r="284" spans="1:31" ht="97.5" customHeight="1" outlineLevel="1" x14ac:dyDescent="0.25">
      <c r="A284" s="36" t="s">
        <v>752</v>
      </c>
      <c r="B284" s="36" t="s">
        <v>794</v>
      </c>
      <c r="C284" s="53"/>
      <c r="D284" s="53" t="s">
        <v>864</v>
      </c>
      <c r="E284" s="53"/>
      <c r="F284" s="38" t="s">
        <v>414</v>
      </c>
      <c r="G284" s="30" t="s">
        <v>384</v>
      </c>
      <c r="H284" s="30"/>
      <c r="I284" s="31" t="s">
        <v>1056</v>
      </c>
      <c r="J284" s="31" t="s">
        <v>881</v>
      </c>
      <c r="K284" s="31" t="s">
        <v>867</v>
      </c>
      <c r="L284" s="30" t="s">
        <v>373</v>
      </c>
      <c r="M284" s="17"/>
      <c r="N284" s="36"/>
      <c r="O284" s="32"/>
      <c r="P284" s="32">
        <v>6300</v>
      </c>
      <c r="Q284" s="32">
        <v>848</v>
      </c>
      <c r="R284" s="32">
        <v>1702</v>
      </c>
      <c r="S284" s="32">
        <v>2722</v>
      </c>
      <c r="T284" s="32">
        <f t="shared" ref="T284:U284" si="47">T285</f>
        <v>4350</v>
      </c>
      <c r="U284" s="32">
        <f t="shared" si="47"/>
        <v>5700</v>
      </c>
      <c r="V284" s="32" t="s">
        <v>838</v>
      </c>
      <c r="W284" s="32">
        <f>W285+W286</f>
        <v>5841</v>
      </c>
      <c r="X284" s="32">
        <f t="shared" ref="X284:AA284" si="48">X285+X286</f>
        <v>6042</v>
      </c>
      <c r="Y284" s="32">
        <f t="shared" si="48"/>
        <v>6300</v>
      </c>
      <c r="Z284" s="32">
        <f t="shared" si="48"/>
        <v>6300</v>
      </c>
      <c r="AA284" s="32">
        <f t="shared" si="48"/>
        <v>6300</v>
      </c>
      <c r="AB284" s="37">
        <f t="shared" si="35"/>
        <v>1</v>
      </c>
      <c r="AC284" s="17" t="s">
        <v>45</v>
      </c>
      <c r="AD284" s="17" t="s">
        <v>6</v>
      </c>
      <c r="AE284" s="38" t="s">
        <v>1019</v>
      </c>
    </row>
    <row r="285" spans="1:31" ht="97.5" customHeight="1" outlineLevel="1" x14ac:dyDescent="0.25">
      <c r="A285" s="36" t="s">
        <v>752</v>
      </c>
      <c r="B285" s="36" t="s">
        <v>794</v>
      </c>
      <c r="C285" s="53" t="s">
        <v>914</v>
      </c>
      <c r="D285" s="53" t="s">
        <v>864</v>
      </c>
      <c r="E285" s="53"/>
      <c r="F285" s="38" t="s">
        <v>414</v>
      </c>
      <c r="G285" s="30" t="s">
        <v>384</v>
      </c>
      <c r="H285" s="30"/>
      <c r="I285" s="31" t="s">
        <v>1056</v>
      </c>
      <c r="J285" s="31" t="s">
        <v>881</v>
      </c>
      <c r="K285" s="31" t="s">
        <v>867</v>
      </c>
      <c r="L285" s="30" t="s">
        <v>373</v>
      </c>
      <c r="M285" s="17"/>
      <c r="N285" s="36"/>
      <c r="O285" s="32"/>
      <c r="P285" s="32">
        <v>5700</v>
      </c>
      <c r="Q285" s="32">
        <v>848</v>
      </c>
      <c r="R285" s="32">
        <v>1702</v>
      </c>
      <c r="S285" s="32">
        <v>2722</v>
      </c>
      <c r="T285" s="32">
        <f t="shared" ref="T285" si="49">T281*30%</f>
        <v>4350</v>
      </c>
      <c r="U285" s="32">
        <f>U281*30%</f>
        <v>5700</v>
      </c>
      <c r="V285" s="32" t="s">
        <v>838</v>
      </c>
      <c r="W285" s="32">
        <f>W281*30%</f>
        <v>5700</v>
      </c>
      <c r="X285" s="32">
        <f>X281*30%</f>
        <v>5700</v>
      </c>
      <c r="Y285" s="32">
        <f>Y281*30%</f>
        <v>5700</v>
      </c>
      <c r="Z285" s="32">
        <f>Z281*30%</f>
        <v>5700</v>
      </c>
      <c r="AA285" s="32">
        <f>AA281*30%</f>
        <v>5700</v>
      </c>
      <c r="AB285" s="37">
        <f t="shared" si="35"/>
        <v>1</v>
      </c>
      <c r="AC285" s="17" t="s">
        <v>45</v>
      </c>
      <c r="AD285" s="17" t="s">
        <v>6</v>
      </c>
      <c r="AE285" s="38" t="s">
        <v>1019</v>
      </c>
    </row>
    <row r="286" spans="1:31" ht="97.5" customHeight="1" outlineLevel="1" x14ac:dyDescent="0.25">
      <c r="A286" s="36" t="s">
        <v>752</v>
      </c>
      <c r="B286" s="36" t="s">
        <v>794</v>
      </c>
      <c r="C286" s="53" t="s">
        <v>916</v>
      </c>
      <c r="D286" s="53" t="s">
        <v>864</v>
      </c>
      <c r="E286" s="53"/>
      <c r="F286" s="38" t="s">
        <v>414</v>
      </c>
      <c r="G286" s="30" t="s">
        <v>384</v>
      </c>
      <c r="H286" s="30"/>
      <c r="I286" s="31" t="s">
        <v>1056</v>
      </c>
      <c r="J286" s="31" t="s">
        <v>881</v>
      </c>
      <c r="K286" s="31" t="s">
        <v>867</v>
      </c>
      <c r="L286" s="30" t="s">
        <v>373</v>
      </c>
      <c r="M286" s="17"/>
      <c r="N286" s="36"/>
      <c r="O286" s="32"/>
      <c r="P286" s="32">
        <v>600</v>
      </c>
      <c r="Q286" s="32">
        <v>0</v>
      </c>
      <c r="R286" s="32">
        <v>0</v>
      </c>
      <c r="S286" s="32">
        <v>0</v>
      </c>
      <c r="T286" s="32">
        <v>0</v>
      </c>
      <c r="U286" s="32">
        <v>0</v>
      </c>
      <c r="V286" s="32" t="s">
        <v>838</v>
      </c>
      <c r="W286" s="32">
        <f>W282*30%</f>
        <v>141</v>
      </c>
      <c r="X286" s="32">
        <f t="shared" ref="X286:AA286" si="50">X282*30%</f>
        <v>342</v>
      </c>
      <c r="Y286" s="32">
        <f t="shared" si="50"/>
        <v>600</v>
      </c>
      <c r="Z286" s="32">
        <f t="shared" si="50"/>
        <v>600</v>
      </c>
      <c r="AA286" s="32">
        <f t="shared" si="50"/>
        <v>600</v>
      </c>
      <c r="AB286" s="37">
        <f t="shared" si="35"/>
        <v>1</v>
      </c>
      <c r="AC286" s="17" t="s">
        <v>45</v>
      </c>
      <c r="AD286" s="17" t="s">
        <v>6</v>
      </c>
      <c r="AE286" s="38" t="s">
        <v>138</v>
      </c>
    </row>
    <row r="287" spans="1:31" ht="97.5" customHeight="1" outlineLevel="1" x14ac:dyDescent="0.25">
      <c r="A287" s="36" t="s">
        <v>752</v>
      </c>
      <c r="B287" s="36" t="s">
        <v>794</v>
      </c>
      <c r="C287" s="53"/>
      <c r="D287" s="53" t="s">
        <v>864</v>
      </c>
      <c r="E287" s="53"/>
      <c r="F287" s="38" t="s">
        <v>415</v>
      </c>
      <c r="G287" s="30" t="s">
        <v>416</v>
      </c>
      <c r="H287" s="30"/>
      <c r="I287" s="31" t="s">
        <v>1056</v>
      </c>
      <c r="J287" s="31" t="s">
        <v>881</v>
      </c>
      <c r="K287" s="31" t="s">
        <v>867</v>
      </c>
      <c r="L287" s="30" t="s">
        <v>373</v>
      </c>
      <c r="M287" s="17"/>
      <c r="N287" s="36"/>
      <c r="O287" s="32"/>
      <c r="P287" s="32">
        <v>28700</v>
      </c>
      <c r="Q287" s="32">
        <v>5160</v>
      </c>
      <c r="R287" s="32">
        <v>10968</v>
      </c>
      <c r="S287" s="32">
        <v>18292</v>
      </c>
      <c r="T287" s="32">
        <v>23900</v>
      </c>
      <c r="U287" s="32">
        <v>28400</v>
      </c>
      <c r="V287" s="32" t="s">
        <v>838</v>
      </c>
      <c r="W287" s="32">
        <f t="shared" ref="W287:AA287" si="51">W281+W283</f>
        <v>28400</v>
      </c>
      <c r="X287" s="32">
        <f t="shared" si="51"/>
        <v>28400</v>
      </c>
      <c r="Y287" s="32">
        <f t="shared" si="51"/>
        <v>28400</v>
      </c>
      <c r="Z287" s="32">
        <f t="shared" si="51"/>
        <v>28400</v>
      </c>
      <c r="AA287" s="32">
        <f t="shared" si="51"/>
        <v>28400</v>
      </c>
      <c r="AB287" s="37">
        <f t="shared" si="35"/>
        <v>0.98954703832752611</v>
      </c>
      <c r="AC287" s="17" t="s">
        <v>45</v>
      </c>
      <c r="AD287" s="17" t="s">
        <v>6</v>
      </c>
      <c r="AE287" s="38" t="s">
        <v>1019</v>
      </c>
    </row>
    <row r="288" spans="1:31" ht="97.5" customHeight="1" outlineLevel="1" x14ac:dyDescent="0.25">
      <c r="A288" s="36" t="s">
        <v>752</v>
      </c>
      <c r="B288" s="36" t="s">
        <v>794</v>
      </c>
      <c r="C288" s="53" t="s">
        <v>914</v>
      </c>
      <c r="D288" s="53" t="s">
        <v>864</v>
      </c>
      <c r="E288" s="53"/>
      <c r="F288" s="38" t="s">
        <v>415</v>
      </c>
      <c r="G288" s="30" t="s">
        <v>416</v>
      </c>
      <c r="H288" s="30"/>
      <c r="I288" s="31" t="s">
        <v>1056</v>
      </c>
      <c r="J288" s="31" t="s">
        <v>881</v>
      </c>
      <c r="K288" s="31" t="s">
        <v>867</v>
      </c>
      <c r="L288" s="30" t="s">
        <v>373</v>
      </c>
      <c r="M288" s="17"/>
      <c r="N288" s="36"/>
      <c r="O288" s="32"/>
      <c r="P288" s="32">
        <v>19000</v>
      </c>
      <c r="Q288" s="32">
        <v>3237</v>
      </c>
      <c r="R288" s="32">
        <v>6452</v>
      </c>
      <c r="S288" s="32">
        <f t="shared" ref="S288:U288" si="52">S281</f>
        <v>11218</v>
      </c>
      <c r="T288" s="32">
        <f t="shared" si="52"/>
        <v>14500</v>
      </c>
      <c r="U288" s="32">
        <f t="shared" si="52"/>
        <v>19000</v>
      </c>
      <c r="V288" s="32" t="s">
        <v>838</v>
      </c>
      <c r="W288" s="32">
        <v>19000</v>
      </c>
      <c r="X288" s="32">
        <v>19000</v>
      </c>
      <c r="Y288" s="32">
        <v>19000</v>
      </c>
      <c r="Z288" s="32">
        <v>19000</v>
      </c>
      <c r="AA288" s="32">
        <v>19000</v>
      </c>
      <c r="AB288" s="37">
        <f t="shared" si="35"/>
        <v>1</v>
      </c>
      <c r="AC288" s="17" t="s">
        <v>45</v>
      </c>
      <c r="AD288" s="17" t="s">
        <v>6</v>
      </c>
      <c r="AE288" s="38" t="s">
        <v>1019</v>
      </c>
    </row>
    <row r="289" spans="1:31" ht="97.5" customHeight="1" outlineLevel="1" x14ac:dyDescent="0.25">
      <c r="A289" s="36" t="s">
        <v>752</v>
      </c>
      <c r="B289" s="36" t="s">
        <v>794</v>
      </c>
      <c r="C289" s="53" t="s">
        <v>915</v>
      </c>
      <c r="D289" s="53" t="s">
        <v>864</v>
      </c>
      <c r="E289" s="53"/>
      <c r="F289" s="38" t="s">
        <v>415</v>
      </c>
      <c r="G289" s="30" t="s">
        <v>416</v>
      </c>
      <c r="H289" s="30"/>
      <c r="I289" s="31" t="s">
        <v>1056</v>
      </c>
      <c r="J289" s="31" t="s">
        <v>881</v>
      </c>
      <c r="K289" s="31" t="s">
        <v>867</v>
      </c>
      <c r="L289" s="30" t="s">
        <v>373</v>
      </c>
      <c r="M289" s="17"/>
      <c r="N289" s="36"/>
      <c r="O289" s="32"/>
      <c r="P289" s="32">
        <v>9700</v>
      </c>
      <c r="Q289" s="32">
        <v>1923</v>
      </c>
      <c r="R289" s="32">
        <v>4516</v>
      </c>
      <c r="S289" s="32">
        <f t="shared" ref="S289:AA289" si="53">S283</f>
        <v>7074</v>
      </c>
      <c r="T289" s="32">
        <f t="shared" si="53"/>
        <v>9400</v>
      </c>
      <c r="U289" s="32">
        <f t="shared" si="53"/>
        <v>9400</v>
      </c>
      <c r="V289" s="32" t="s">
        <v>838</v>
      </c>
      <c r="W289" s="32">
        <f t="shared" si="53"/>
        <v>9400</v>
      </c>
      <c r="X289" s="32">
        <f t="shared" si="53"/>
        <v>9400</v>
      </c>
      <c r="Y289" s="32">
        <f t="shared" si="53"/>
        <v>9400</v>
      </c>
      <c r="Z289" s="32">
        <f t="shared" si="53"/>
        <v>9400</v>
      </c>
      <c r="AA289" s="32">
        <f t="shared" si="53"/>
        <v>9400</v>
      </c>
      <c r="AB289" s="37">
        <f t="shared" si="35"/>
        <v>0.96907216494845361</v>
      </c>
      <c r="AC289" s="17" t="s">
        <v>45</v>
      </c>
      <c r="AD289" s="17" t="s">
        <v>6</v>
      </c>
      <c r="AE289" s="38" t="s">
        <v>1019</v>
      </c>
    </row>
    <row r="290" spans="1:31" ht="97.5" customHeight="1" outlineLevel="1" x14ac:dyDescent="0.25">
      <c r="A290" s="36" t="s">
        <v>751</v>
      </c>
      <c r="B290" s="36" t="s">
        <v>794</v>
      </c>
      <c r="C290" s="53" t="s">
        <v>915</v>
      </c>
      <c r="D290" s="53" t="s">
        <v>864</v>
      </c>
      <c r="E290" s="53"/>
      <c r="F290" s="38" t="s">
        <v>1257</v>
      </c>
      <c r="G290" s="30" t="s">
        <v>1200</v>
      </c>
      <c r="H290" s="30"/>
      <c r="I290" s="31"/>
      <c r="J290" s="31"/>
      <c r="K290" s="31"/>
      <c r="L290" s="30" t="s">
        <v>360</v>
      </c>
      <c r="M290" s="17"/>
      <c r="N290" s="36"/>
      <c r="O290" s="32"/>
      <c r="P290" s="32">
        <v>1496</v>
      </c>
      <c r="Q290" s="32">
        <v>0</v>
      </c>
      <c r="R290" s="32">
        <v>545</v>
      </c>
      <c r="S290" s="32">
        <v>807</v>
      </c>
      <c r="T290" s="32">
        <v>1472</v>
      </c>
      <c r="U290" s="32">
        <v>1496</v>
      </c>
      <c r="V290" s="32" t="s">
        <v>838</v>
      </c>
      <c r="W290" s="32">
        <v>1496</v>
      </c>
      <c r="X290" s="32">
        <v>1496</v>
      </c>
      <c r="Y290" s="32">
        <v>1496</v>
      </c>
      <c r="Z290" s="32">
        <v>1496</v>
      </c>
      <c r="AA290" s="32">
        <v>1496</v>
      </c>
      <c r="AB290" s="37">
        <v>1</v>
      </c>
      <c r="AC290" s="17" t="s">
        <v>146</v>
      </c>
      <c r="AD290" s="17" t="s">
        <v>6</v>
      </c>
      <c r="AE290" s="38" t="s">
        <v>138</v>
      </c>
    </row>
    <row r="291" spans="1:31" ht="97.5" customHeight="1" outlineLevel="1" x14ac:dyDescent="0.25">
      <c r="A291" s="36" t="s">
        <v>752</v>
      </c>
      <c r="B291" s="36" t="s">
        <v>794</v>
      </c>
      <c r="C291" s="53" t="s">
        <v>915</v>
      </c>
      <c r="D291" s="53" t="s">
        <v>864</v>
      </c>
      <c r="E291" s="53"/>
      <c r="F291" s="38" t="s">
        <v>1201</v>
      </c>
      <c r="G291" s="30" t="s">
        <v>1202</v>
      </c>
      <c r="H291" s="30"/>
      <c r="I291" s="31"/>
      <c r="J291" s="31"/>
      <c r="K291" s="31"/>
      <c r="L291" s="30" t="s">
        <v>373</v>
      </c>
      <c r="M291" s="17"/>
      <c r="N291" s="36"/>
      <c r="O291" s="32"/>
      <c r="P291" s="32">
        <v>2206</v>
      </c>
      <c r="Q291" s="32">
        <v>582</v>
      </c>
      <c r="R291" s="32">
        <v>982</v>
      </c>
      <c r="S291" s="32">
        <v>2125</v>
      </c>
      <c r="T291" s="32">
        <v>2206</v>
      </c>
      <c r="U291" s="32">
        <v>2206</v>
      </c>
      <c r="V291" s="32" t="s">
        <v>838</v>
      </c>
      <c r="W291" s="32">
        <v>2206</v>
      </c>
      <c r="X291" s="32">
        <v>2206</v>
      </c>
      <c r="Y291" s="32">
        <v>2206</v>
      </c>
      <c r="Z291" s="32">
        <v>2206</v>
      </c>
      <c r="AA291" s="32">
        <v>2206</v>
      </c>
      <c r="AB291" s="37">
        <v>1</v>
      </c>
      <c r="AC291" s="17" t="s">
        <v>146</v>
      </c>
      <c r="AD291" s="17" t="s">
        <v>6</v>
      </c>
      <c r="AE291" s="38" t="s">
        <v>138</v>
      </c>
    </row>
    <row r="292" spans="1:31" ht="114.75" customHeight="1" outlineLevel="1" x14ac:dyDescent="0.25">
      <c r="A292" s="36" t="s">
        <v>751</v>
      </c>
      <c r="B292" s="36" t="s">
        <v>795</v>
      </c>
      <c r="C292" s="53"/>
      <c r="D292" s="53" t="s">
        <v>864</v>
      </c>
      <c r="E292" s="53"/>
      <c r="F292" s="38" t="s">
        <v>417</v>
      </c>
      <c r="G292" s="30" t="s">
        <v>1289</v>
      </c>
      <c r="H292" s="30" t="s">
        <v>917</v>
      </c>
      <c r="I292" s="31">
        <v>305</v>
      </c>
      <c r="J292" s="31" t="s">
        <v>881</v>
      </c>
      <c r="K292" s="31" t="s">
        <v>840</v>
      </c>
      <c r="L292" s="30" t="s">
        <v>40</v>
      </c>
      <c r="M292" s="17"/>
      <c r="N292" s="36" t="s">
        <v>419</v>
      </c>
      <c r="O292" s="32"/>
      <c r="P292" s="32">
        <v>75</v>
      </c>
      <c r="Q292" s="54">
        <v>0</v>
      </c>
      <c r="R292" s="54">
        <v>0</v>
      </c>
      <c r="S292" s="54">
        <v>0</v>
      </c>
      <c r="T292" s="54">
        <v>3</v>
      </c>
      <c r="U292" s="54">
        <v>15</v>
      </c>
      <c r="V292" s="54" t="s">
        <v>838</v>
      </c>
      <c r="W292" s="54">
        <v>25</v>
      </c>
      <c r="X292" s="54">
        <v>40</v>
      </c>
      <c r="Y292" s="54">
        <v>55</v>
      </c>
      <c r="Z292" s="54">
        <v>65</v>
      </c>
      <c r="AA292" s="54">
        <v>75</v>
      </c>
      <c r="AB292" s="37">
        <f>AA292/P292</f>
        <v>1</v>
      </c>
      <c r="AC292" s="17" t="s">
        <v>146</v>
      </c>
      <c r="AD292" s="17" t="s">
        <v>6</v>
      </c>
      <c r="AE292" s="38" t="s">
        <v>138</v>
      </c>
    </row>
    <row r="293" spans="1:31" ht="97.5" customHeight="1" outlineLevel="1" x14ac:dyDescent="0.25">
      <c r="A293" s="36" t="s">
        <v>832</v>
      </c>
      <c r="B293" s="36" t="s">
        <v>795</v>
      </c>
      <c r="C293" s="53"/>
      <c r="D293" s="53" t="s">
        <v>864</v>
      </c>
      <c r="E293" s="53"/>
      <c r="F293" s="38"/>
      <c r="G293" s="30" t="s">
        <v>964</v>
      </c>
      <c r="H293" s="30"/>
      <c r="I293" s="31">
        <v>305</v>
      </c>
      <c r="J293" s="31" t="s">
        <v>881</v>
      </c>
      <c r="K293" s="31" t="s">
        <v>840</v>
      </c>
      <c r="L293" s="30" t="s">
        <v>836</v>
      </c>
      <c r="M293" s="17"/>
      <c r="N293" s="36"/>
      <c r="O293" s="32"/>
      <c r="P293" s="32" t="s">
        <v>978</v>
      </c>
      <c r="Q293" s="32"/>
      <c r="R293" s="32"/>
      <c r="S293" s="32" t="s">
        <v>838</v>
      </c>
      <c r="T293" s="32" t="s">
        <v>838</v>
      </c>
      <c r="U293" s="32" t="s">
        <v>838</v>
      </c>
      <c r="V293" s="37" t="s">
        <v>838</v>
      </c>
      <c r="W293" s="32" t="s">
        <v>838</v>
      </c>
      <c r="X293" s="32" t="s">
        <v>838</v>
      </c>
      <c r="Y293" s="32" t="s">
        <v>838</v>
      </c>
      <c r="Z293" s="32" t="s">
        <v>838</v>
      </c>
      <c r="AA293" s="32" t="s">
        <v>838</v>
      </c>
      <c r="AB293" s="37" t="s">
        <v>838</v>
      </c>
      <c r="AC293" s="17" t="s">
        <v>1229</v>
      </c>
      <c r="AD293" s="17" t="s">
        <v>847</v>
      </c>
      <c r="AE293" s="38" t="s">
        <v>138</v>
      </c>
    </row>
    <row r="294" spans="1:31" ht="97.5" customHeight="1" outlineLevel="1" x14ac:dyDescent="0.25">
      <c r="A294" s="36" t="s">
        <v>752</v>
      </c>
      <c r="B294" s="36" t="s">
        <v>795</v>
      </c>
      <c r="C294" s="53"/>
      <c r="D294" s="53" t="s">
        <v>864</v>
      </c>
      <c r="E294" s="53"/>
      <c r="F294" s="38" t="s">
        <v>427</v>
      </c>
      <c r="G294" s="30" t="s">
        <v>418</v>
      </c>
      <c r="H294" s="30"/>
      <c r="I294" s="31">
        <v>305</v>
      </c>
      <c r="J294" s="31" t="s">
        <v>881</v>
      </c>
      <c r="K294" s="31" t="s">
        <v>840</v>
      </c>
      <c r="L294" s="30" t="s">
        <v>424</v>
      </c>
      <c r="M294" s="17"/>
      <c r="N294" s="36"/>
      <c r="O294" s="32"/>
      <c r="P294" s="32">
        <v>4700</v>
      </c>
      <c r="Q294" s="32">
        <v>0</v>
      </c>
      <c r="R294" s="32">
        <v>0</v>
      </c>
      <c r="S294" s="32">
        <v>0</v>
      </c>
      <c r="T294" s="32">
        <v>235</v>
      </c>
      <c r="U294" s="32">
        <v>940</v>
      </c>
      <c r="V294" s="37" t="s">
        <v>838</v>
      </c>
      <c r="W294" s="32">
        <v>1880</v>
      </c>
      <c r="X294" s="32">
        <v>2820</v>
      </c>
      <c r="Y294" s="32">
        <v>3995</v>
      </c>
      <c r="Z294" s="32">
        <v>4700</v>
      </c>
      <c r="AA294" s="32">
        <v>4700</v>
      </c>
      <c r="AB294" s="37">
        <f t="shared" ref="AB294:AB300" si="54">AA294/P294</f>
        <v>1</v>
      </c>
      <c r="AC294" s="17" t="s">
        <v>45</v>
      </c>
      <c r="AD294" s="17" t="s">
        <v>6</v>
      </c>
      <c r="AE294" s="38" t="s">
        <v>138</v>
      </c>
    </row>
    <row r="295" spans="1:31" ht="120.75" customHeight="1" outlineLevel="1" x14ac:dyDescent="0.25">
      <c r="A295" s="36" t="s">
        <v>751</v>
      </c>
      <c r="B295" s="36" t="s">
        <v>796</v>
      </c>
      <c r="C295" s="53"/>
      <c r="D295" s="53" t="s">
        <v>864</v>
      </c>
      <c r="E295" s="53"/>
      <c r="F295" s="38" t="s">
        <v>420</v>
      </c>
      <c r="G295" s="30" t="s">
        <v>421</v>
      </c>
      <c r="H295" s="30"/>
      <c r="I295" s="31" t="s">
        <v>1057</v>
      </c>
      <c r="J295" s="31" t="s">
        <v>881</v>
      </c>
      <c r="K295" s="31" t="s">
        <v>840</v>
      </c>
      <c r="L295" s="30" t="s">
        <v>360</v>
      </c>
      <c r="M295" s="17"/>
      <c r="N295" s="36" t="s">
        <v>428</v>
      </c>
      <c r="O295" s="32"/>
      <c r="P295" s="32">
        <v>1500</v>
      </c>
      <c r="Q295" s="32">
        <v>0</v>
      </c>
      <c r="R295" s="32">
        <v>0</v>
      </c>
      <c r="S295" s="32">
        <v>0</v>
      </c>
      <c r="T295" s="32">
        <v>0</v>
      </c>
      <c r="U295" s="32">
        <v>0</v>
      </c>
      <c r="V295" s="37" t="s">
        <v>838</v>
      </c>
      <c r="W295" s="32">
        <v>750</v>
      </c>
      <c r="X295" s="32">
        <v>750</v>
      </c>
      <c r="Y295" s="32">
        <v>750</v>
      </c>
      <c r="Z295" s="32">
        <v>1500</v>
      </c>
      <c r="AA295" s="32">
        <v>1500</v>
      </c>
      <c r="AB295" s="37">
        <f t="shared" si="54"/>
        <v>1</v>
      </c>
      <c r="AC295" s="17" t="s">
        <v>422</v>
      </c>
      <c r="AD295" s="17" t="s">
        <v>423</v>
      </c>
      <c r="AE295" s="38" t="s">
        <v>138</v>
      </c>
    </row>
    <row r="296" spans="1:31" ht="97.5" customHeight="1" outlineLevel="1" x14ac:dyDescent="0.25">
      <c r="A296" s="36" t="s">
        <v>752</v>
      </c>
      <c r="B296" s="36" t="s">
        <v>796</v>
      </c>
      <c r="C296" s="53"/>
      <c r="D296" s="53" t="s">
        <v>864</v>
      </c>
      <c r="E296" s="53"/>
      <c r="F296" s="38" t="s">
        <v>425</v>
      </c>
      <c r="G296" s="30" t="s">
        <v>426</v>
      </c>
      <c r="H296" s="30"/>
      <c r="I296" s="31" t="s">
        <v>1058</v>
      </c>
      <c r="J296" s="31" t="s">
        <v>881</v>
      </c>
      <c r="K296" s="31" t="s">
        <v>840</v>
      </c>
      <c r="L296" s="30" t="s">
        <v>373</v>
      </c>
      <c r="M296" s="17"/>
      <c r="N296" s="36"/>
      <c r="O296" s="32"/>
      <c r="P296" s="32">
        <v>3000</v>
      </c>
      <c r="Q296" s="32">
        <v>0</v>
      </c>
      <c r="R296" s="32">
        <v>0</v>
      </c>
      <c r="S296" s="32">
        <v>0</v>
      </c>
      <c r="T296" s="32">
        <v>300</v>
      </c>
      <c r="U296" s="32">
        <v>750</v>
      </c>
      <c r="V296" s="37" t="s">
        <v>838</v>
      </c>
      <c r="W296" s="32">
        <v>1405</v>
      </c>
      <c r="X296" s="32">
        <v>1966</v>
      </c>
      <c r="Y296" s="32">
        <v>2527</v>
      </c>
      <c r="Z296" s="32">
        <v>3000</v>
      </c>
      <c r="AA296" s="32">
        <v>3000</v>
      </c>
      <c r="AB296" s="37">
        <f t="shared" si="54"/>
        <v>1</v>
      </c>
      <c r="AC296" s="17" t="s">
        <v>45</v>
      </c>
      <c r="AD296" s="17" t="s">
        <v>6</v>
      </c>
      <c r="AE296" s="38" t="s">
        <v>138</v>
      </c>
    </row>
    <row r="297" spans="1:31" ht="97.5" customHeight="1" outlineLevel="1" x14ac:dyDescent="0.25">
      <c r="A297" s="33" t="s">
        <v>1098</v>
      </c>
      <c r="B297" s="33">
        <v>8</v>
      </c>
      <c r="C297" s="52"/>
      <c r="D297" s="52"/>
      <c r="E297" s="52" t="s">
        <v>1093</v>
      </c>
      <c r="F297" s="43" t="s">
        <v>1148</v>
      </c>
      <c r="G297" s="29" t="s">
        <v>1150</v>
      </c>
      <c r="H297" s="30"/>
      <c r="I297" s="31"/>
      <c r="J297" s="31"/>
      <c r="K297" s="31" t="s">
        <v>867</v>
      </c>
      <c r="L297" s="29" t="s">
        <v>27</v>
      </c>
      <c r="M297" s="18"/>
      <c r="N297" s="33"/>
      <c r="O297" s="34">
        <v>123635102</v>
      </c>
      <c r="P297" s="34">
        <v>326424456</v>
      </c>
      <c r="Q297" s="34">
        <v>0</v>
      </c>
      <c r="R297" s="34">
        <v>0</v>
      </c>
      <c r="S297" s="34">
        <v>59377.902912621357</v>
      </c>
      <c r="T297" s="34">
        <v>12612446.305127041</v>
      </c>
      <c r="U297" s="34">
        <v>72718442.719890013</v>
      </c>
      <c r="V297" s="35">
        <f>U297/O297</f>
        <v>0.58816987686789801</v>
      </c>
      <c r="W297" s="34">
        <v>166751043.94350925</v>
      </c>
      <c r="X297" s="34">
        <v>243545566.86675361</v>
      </c>
      <c r="Y297" s="34">
        <v>289965882.25518137</v>
      </c>
      <c r="Z297" s="34">
        <v>315100695.24690646</v>
      </c>
      <c r="AA297" s="34">
        <v>331242614.66624784</v>
      </c>
      <c r="AB297" s="35">
        <f t="shared" si="54"/>
        <v>1.0147604095761986</v>
      </c>
      <c r="AC297" s="18" t="s">
        <v>1100</v>
      </c>
      <c r="AD297" s="18"/>
      <c r="AE297" s="43" t="s">
        <v>11</v>
      </c>
    </row>
    <row r="298" spans="1:31" ht="97.5" customHeight="1" outlineLevel="1" x14ac:dyDescent="0.25">
      <c r="A298" s="33" t="s">
        <v>1098</v>
      </c>
      <c r="B298" s="33">
        <v>8</v>
      </c>
      <c r="C298" s="52"/>
      <c r="D298" s="52"/>
      <c r="E298" s="52" t="s">
        <v>1093</v>
      </c>
      <c r="F298" s="43" t="s">
        <v>1149</v>
      </c>
      <c r="G298" s="29" t="s">
        <v>1151</v>
      </c>
      <c r="H298" s="30"/>
      <c r="I298" s="31"/>
      <c r="J298" s="31"/>
      <c r="K298" s="31" t="s">
        <v>867</v>
      </c>
      <c r="L298" s="29" t="s">
        <v>27</v>
      </c>
      <c r="M298" s="18"/>
      <c r="N298" s="33"/>
      <c r="O298" s="34">
        <v>63652675</v>
      </c>
      <c r="P298" s="34">
        <v>280588820</v>
      </c>
      <c r="Q298" s="34">
        <v>0</v>
      </c>
      <c r="R298" s="34">
        <v>0</v>
      </c>
      <c r="S298" s="34">
        <v>838955.54854368931</v>
      </c>
      <c r="T298" s="34">
        <v>13403942.79126214</v>
      </c>
      <c r="U298" s="34">
        <v>50748019.031998612</v>
      </c>
      <c r="V298" s="35">
        <f>U298/O298</f>
        <v>0.79726451452352332</v>
      </c>
      <c r="W298" s="34">
        <v>106695998.83890696</v>
      </c>
      <c r="X298" s="34">
        <v>170267149.5343574</v>
      </c>
      <c r="Y298" s="34">
        <v>220443625.8171865</v>
      </c>
      <c r="Z298" s="34">
        <v>251067372.30275863</v>
      </c>
      <c r="AA298" s="34">
        <v>273826250.17361522</v>
      </c>
      <c r="AB298" s="35">
        <f t="shared" si="54"/>
        <v>0.97589864832681228</v>
      </c>
      <c r="AC298" s="18" t="s">
        <v>1100</v>
      </c>
      <c r="AD298" s="18"/>
      <c r="AE298" s="43" t="s">
        <v>138</v>
      </c>
    </row>
    <row r="299" spans="1:31" ht="97.5" customHeight="1" outlineLevel="1" x14ac:dyDescent="0.25">
      <c r="A299" s="36" t="s">
        <v>751</v>
      </c>
      <c r="B299" s="36" t="s">
        <v>802</v>
      </c>
      <c r="C299" s="53"/>
      <c r="D299" s="53" t="s">
        <v>856</v>
      </c>
      <c r="E299" s="53"/>
      <c r="F299" s="38" t="s">
        <v>429</v>
      </c>
      <c r="G299" s="30" t="s">
        <v>430</v>
      </c>
      <c r="H299" s="30" t="s">
        <v>973</v>
      </c>
      <c r="I299" s="31" t="s">
        <v>1059</v>
      </c>
      <c r="J299" s="31" t="s">
        <v>840</v>
      </c>
      <c r="K299" s="31" t="s">
        <v>840</v>
      </c>
      <c r="L299" s="30" t="s">
        <v>40</v>
      </c>
      <c r="M299" s="17"/>
      <c r="N299" s="36" t="s">
        <v>433</v>
      </c>
      <c r="O299" s="32"/>
      <c r="P299" s="32">
        <v>100</v>
      </c>
      <c r="Q299" s="54">
        <v>21</v>
      </c>
      <c r="R299" s="54">
        <v>75</v>
      </c>
      <c r="S299" s="54">
        <v>75</v>
      </c>
      <c r="T299" s="54">
        <v>75</v>
      </c>
      <c r="U299" s="54">
        <v>75</v>
      </c>
      <c r="V299" s="54" t="s">
        <v>838</v>
      </c>
      <c r="W299" s="54">
        <v>79.36363636363636</v>
      </c>
      <c r="X299" s="54">
        <v>89.72727272727272</v>
      </c>
      <c r="Y299" s="54">
        <v>97.36363636363636</v>
      </c>
      <c r="Z299" s="54">
        <v>100</v>
      </c>
      <c r="AA299" s="54">
        <f>Z299</f>
        <v>100</v>
      </c>
      <c r="AB299" s="37">
        <f t="shared" si="54"/>
        <v>1</v>
      </c>
      <c r="AC299" s="17" t="s">
        <v>479</v>
      </c>
      <c r="AD299" s="17" t="s">
        <v>432</v>
      </c>
      <c r="AE299" s="38" t="s">
        <v>11</v>
      </c>
    </row>
    <row r="300" spans="1:31" ht="97.5" customHeight="1" outlineLevel="1" x14ac:dyDescent="0.25">
      <c r="A300" s="36" t="s">
        <v>752</v>
      </c>
      <c r="B300" s="36" t="s">
        <v>802</v>
      </c>
      <c r="C300" s="53"/>
      <c r="D300" s="53" t="s">
        <v>856</v>
      </c>
      <c r="E300" s="53"/>
      <c r="F300" s="38" t="s">
        <v>446</v>
      </c>
      <c r="G300" s="30" t="s">
        <v>447</v>
      </c>
      <c r="H300" s="30"/>
      <c r="I300" s="31" t="s">
        <v>1059</v>
      </c>
      <c r="J300" s="31" t="s">
        <v>881</v>
      </c>
      <c r="K300" s="31" t="s">
        <v>867</v>
      </c>
      <c r="L300" s="30" t="s">
        <v>379</v>
      </c>
      <c r="M300" s="17"/>
      <c r="N300" s="36" t="s">
        <v>838</v>
      </c>
      <c r="O300" s="32"/>
      <c r="P300" s="32">
        <v>2069</v>
      </c>
      <c r="Q300" s="32">
        <v>0</v>
      </c>
      <c r="R300" s="32">
        <v>0</v>
      </c>
      <c r="S300" s="32">
        <v>0</v>
      </c>
      <c r="T300" s="32">
        <v>0</v>
      </c>
      <c r="U300" s="32">
        <v>0</v>
      </c>
      <c r="V300" s="37" t="s">
        <v>838</v>
      </c>
      <c r="W300" s="32">
        <v>451.63636363636363</v>
      </c>
      <c r="X300" s="32">
        <v>1086.6280275052154</v>
      </c>
      <c r="Y300" s="32">
        <v>1397.0467125086921</v>
      </c>
      <c r="Z300" s="32">
        <v>1914.411187514487</v>
      </c>
      <c r="AA300" s="32">
        <v>2069.6205300162255</v>
      </c>
      <c r="AB300" s="37">
        <f t="shared" si="54"/>
        <v>1.0002999178425449</v>
      </c>
      <c r="AC300" s="17" t="s">
        <v>98</v>
      </c>
      <c r="AD300" s="17" t="s">
        <v>6</v>
      </c>
      <c r="AE300" s="38" t="s">
        <v>11</v>
      </c>
    </row>
    <row r="301" spans="1:31" ht="180.75" customHeight="1" outlineLevel="1" x14ac:dyDescent="0.25">
      <c r="A301" s="36" t="s">
        <v>751</v>
      </c>
      <c r="B301" s="36" t="s">
        <v>803</v>
      </c>
      <c r="C301" s="53"/>
      <c r="D301" s="53" t="s">
        <v>856</v>
      </c>
      <c r="E301" s="53"/>
      <c r="F301" s="38" t="s">
        <v>1335</v>
      </c>
      <c r="G301" s="30" t="s">
        <v>1270</v>
      </c>
      <c r="H301" s="30" t="s">
        <v>948</v>
      </c>
      <c r="I301" s="31" t="s">
        <v>1060</v>
      </c>
      <c r="J301" s="31" t="s">
        <v>881</v>
      </c>
      <c r="K301" s="31" t="s">
        <v>840</v>
      </c>
      <c r="L301" s="30" t="s">
        <v>434</v>
      </c>
      <c r="M301" s="17"/>
      <c r="N301" s="38" t="s">
        <v>1329</v>
      </c>
      <c r="O301" s="32"/>
      <c r="P301" s="32" t="s">
        <v>435</v>
      </c>
      <c r="Q301" s="32">
        <v>65</v>
      </c>
      <c r="R301" s="32">
        <v>65</v>
      </c>
      <c r="S301" s="32">
        <v>65</v>
      </c>
      <c r="T301" s="32">
        <v>70</v>
      </c>
      <c r="U301" s="32">
        <v>85</v>
      </c>
      <c r="V301" s="37" t="s">
        <v>838</v>
      </c>
      <c r="W301" s="32">
        <v>110</v>
      </c>
      <c r="X301" s="32">
        <v>135</v>
      </c>
      <c r="Y301" s="32">
        <v>150</v>
      </c>
      <c r="Z301" s="32">
        <v>162</v>
      </c>
      <c r="AA301" s="32">
        <v>168</v>
      </c>
      <c r="AB301" s="37">
        <f>168/112.5</f>
        <v>1.4933333333333334</v>
      </c>
      <c r="AC301" s="17" t="s">
        <v>479</v>
      </c>
      <c r="AD301" s="17" t="s">
        <v>473</v>
      </c>
      <c r="AE301" s="38" t="s">
        <v>11</v>
      </c>
    </row>
    <row r="302" spans="1:31" ht="111" customHeight="1" outlineLevel="1" x14ac:dyDescent="0.25">
      <c r="A302" s="36" t="s">
        <v>751</v>
      </c>
      <c r="B302" s="36" t="s">
        <v>803</v>
      </c>
      <c r="C302" s="53"/>
      <c r="D302" s="53" t="s">
        <v>856</v>
      </c>
      <c r="E302" s="53"/>
      <c r="F302" s="38" t="s">
        <v>1336</v>
      </c>
      <c r="G302" s="30" t="s">
        <v>1271</v>
      </c>
      <c r="H302" s="30"/>
      <c r="I302" s="31" t="s">
        <v>1060</v>
      </c>
      <c r="J302" s="31" t="s">
        <v>881</v>
      </c>
      <c r="K302" s="31" t="s">
        <v>840</v>
      </c>
      <c r="L302" s="30" t="s">
        <v>40</v>
      </c>
      <c r="M302" s="17"/>
      <c r="N302" s="36" t="s">
        <v>437</v>
      </c>
      <c r="O302" s="32"/>
      <c r="P302" s="32" t="s">
        <v>436</v>
      </c>
      <c r="Q302" s="54"/>
      <c r="R302" s="54">
        <v>4.5</v>
      </c>
      <c r="S302" s="54">
        <v>4.5</v>
      </c>
      <c r="T302" s="54">
        <v>5.6176023605340806</v>
      </c>
      <c r="U302" s="54">
        <v>8.9704094421363223</v>
      </c>
      <c r="V302" s="54" t="s">
        <v>838</v>
      </c>
      <c r="W302" s="54">
        <v>14.558421244806727</v>
      </c>
      <c r="X302" s="54">
        <v>20.146433047477132</v>
      </c>
      <c r="Y302" s="54">
        <v>23.499240129079372</v>
      </c>
      <c r="Z302" s="54">
        <v>26.181485794361166</v>
      </c>
      <c r="AA302" s="54">
        <v>27.522608627002061</v>
      </c>
      <c r="AB302" s="37">
        <f>AA302/22.5</f>
        <v>1.2232270500889806</v>
      </c>
      <c r="AC302" s="17" t="s">
        <v>479</v>
      </c>
      <c r="AD302" s="17" t="s">
        <v>473</v>
      </c>
      <c r="AE302" s="38" t="s">
        <v>11</v>
      </c>
    </row>
    <row r="303" spans="1:31" ht="129.75" customHeight="1" outlineLevel="1" x14ac:dyDescent="0.25">
      <c r="A303" s="36" t="s">
        <v>752</v>
      </c>
      <c r="B303" s="36" t="s">
        <v>803</v>
      </c>
      <c r="C303" s="53"/>
      <c r="D303" s="53" t="s">
        <v>856</v>
      </c>
      <c r="E303" s="53"/>
      <c r="F303" s="38" t="s">
        <v>1337</v>
      </c>
      <c r="G303" s="30" t="s">
        <v>1272</v>
      </c>
      <c r="H303" s="30"/>
      <c r="I303" s="31" t="s">
        <v>1060</v>
      </c>
      <c r="J303" s="31" t="s">
        <v>881</v>
      </c>
      <c r="K303" s="31" t="s">
        <v>867</v>
      </c>
      <c r="L303" s="30" t="s">
        <v>379</v>
      </c>
      <c r="M303" s="17"/>
      <c r="N303" s="36" t="s">
        <v>838</v>
      </c>
      <c r="O303" s="32">
        <v>12264</v>
      </c>
      <c r="P303" s="32">
        <v>45600</v>
      </c>
      <c r="Q303" s="32">
        <v>0</v>
      </c>
      <c r="R303" s="32">
        <v>0</v>
      </c>
      <c r="S303" s="32">
        <v>0</v>
      </c>
      <c r="T303" s="32">
        <v>2265</v>
      </c>
      <c r="U303" s="32">
        <v>9060</v>
      </c>
      <c r="V303" s="37">
        <f>U303/O303</f>
        <v>0.73874755381604695</v>
      </c>
      <c r="W303" s="32">
        <v>20385</v>
      </c>
      <c r="X303" s="32">
        <v>31710</v>
      </c>
      <c r="Y303" s="32">
        <v>38505</v>
      </c>
      <c r="Z303" s="32">
        <v>43941</v>
      </c>
      <c r="AA303" s="32">
        <v>46659</v>
      </c>
      <c r="AB303" s="37">
        <f>AA303/P303</f>
        <v>1.0232236842105262</v>
      </c>
      <c r="AC303" s="17" t="s">
        <v>45</v>
      </c>
      <c r="AD303" s="17" t="s">
        <v>473</v>
      </c>
      <c r="AE303" s="38" t="s">
        <v>11</v>
      </c>
    </row>
    <row r="304" spans="1:31" ht="97.5" customHeight="1" outlineLevel="1" x14ac:dyDescent="0.25">
      <c r="A304" s="36" t="s">
        <v>832</v>
      </c>
      <c r="B304" s="36" t="s">
        <v>803</v>
      </c>
      <c r="C304" s="53"/>
      <c r="D304" s="53" t="s">
        <v>856</v>
      </c>
      <c r="E304" s="53"/>
      <c r="F304" s="38"/>
      <c r="G304" s="30" t="s">
        <v>968</v>
      </c>
      <c r="H304" s="30"/>
      <c r="I304" s="31" t="s">
        <v>1060</v>
      </c>
      <c r="J304" s="31" t="s">
        <v>881</v>
      </c>
      <c r="K304" s="31" t="s">
        <v>867</v>
      </c>
      <c r="L304" s="30" t="s">
        <v>969</v>
      </c>
      <c r="M304" s="17"/>
      <c r="N304" s="36"/>
      <c r="O304" s="32"/>
      <c r="P304" s="32" t="s">
        <v>978</v>
      </c>
      <c r="Q304" s="32"/>
      <c r="R304" s="32"/>
      <c r="S304" s="32" t="s">
        <v>838</v>
      </c>
      <c r="T304" s="32" t="s">
        <v>838</v>
      </c>
      <c r="U304" s="32" t="s">
        <v>838</v>
      </c>
      <c r="V304" s="37" t="s">
        <v>838</v>
      </c>
      <c r="W304" s="32" t="s">
        <v>838</v>
      </c>
      <c r="X304" s="32" t="s">
        <v>838</v>
      </c>
      <c r="Y304" s="32" t="s">
        <v>838</v>
      </c>
      <c r="Z304" s="32" t="s">
        <v>838</v>
      </c>
      <c r="AA304" s="32" t="s">
        <v>838</v>
      </c>
      <c r="AB304" s="37" t="s">
        <v>838</v>
      </c>
      <c r="AC304" s="17" t="s">
        <v>45</v>
      </c>
      <c r="AD304" s="17" t="s">
        <v>6</v>
      </c>
      <c r="AE304" s="38" t="s">
        <v>11</v>
      </c>
    </row>
    <row r="305" spans="1:31" ht="97.5" customHeight="1" outlineLevel="1" x14ac:dyDescent="0.25">
      <c r="A305" s="36" t="s">
        <v>751</v>
      </c>
      <c r="B305" s="36" t="s">
        <v>804</v>
      </c>
      <c r="C305" s="53"/>
      <c r="D305" s="53" t="s">
        <v>856</v>
      </c>
      <c r="E305" s="53"/>
      <c r="F305" s="38" t="s">
        <v>438</v>
      </c>
      <c r="G305" s="30" t="s">
        <v>439</v>
      </c>
      <c r="H305" s="30" t="s">
        <v>948</v>
      </c>
      <c r="I305" s="31">
        <v>285</v>
      </c>
      <c r="J305" s="31" t="s">
        <v>840</v>
      </c>
      <c r="K305" s="31" t="s">
        <v>840</v>
      </c>
      <c r="L305" s="30" t="s">
        <v>40</v>
      </c>
      <c r="M305" s="17"/>
      <c r="N305" s="36" t="s">
        <v>442</v>
      </c>
      <c r="O305" s="32"/>
      <c r="P305" s="32" t="s">
        <v>440</v>
      </c>
      <c r="Q305" s="54">
        <v>16.329999999999998</v>
      </c>
      <c r="R305" s="54">
        <v>12.73</v>
      </c>
      <c r="S305" s="54">
        <v>20.93</v>
      </c>
      <c r="T305" s="54">
        <v>20.93</v>
      </c>
      <c r="U305" s="54">
        <v>30.23</v>
      </c>
      <c r="V305" s="54" t="s">
        <v>838</v>
      </c>
      <c r="W305" s="54">
        <v>51.19</v>
      </c>
      <c r="X305" s="54">
        <v>60.47</v>
      </c>
      <c r="Y305" s="54">
        <v>60.47</v>
      </c>
      <c r="Z305" s="54">
        <v>62.79</v>
      </c>
      <c r="AA305" s="54">
        <v>62.79</v>
      </c>
      <c r="AB305" s="37">
        <f>AA305/75</f>
        <v>0.83719999999999994</v>
      </c>
      <c r="AC305" s="17" t="s">
        <v>441</v>
      </c>
      <c r="AD305" s="17" t="s">
        <v>6</v>
      </c>
      <c r="AE305" s="38" t="s">
        <v>11</v>
      </c>
    </row>
    <row r="306" spans="1:31" ht="97.5" customHeight="1" outlineLevel="1" x14ac:dyDescent="0.25">
      <c r="A306" s="36" t="s">
        <v>752</v>
      </c>
      <c r="B306" s="36" t="s">
        <v>804</v>
      </c>
      <c r="C306" s="53"/>
      <c r="D306" s="53" t="s">
        <v>856</v>
      </c>
      <c r="E306" s="53"/>
      <c r="F306" s="38" t="s">
        <v>448</v>
      </c>
      <c r="G306" s="30" t="s">
        <v>449</v>
      </c>
      <c r="H306" s="30"/>
      <c r="I306" s="31">
        <v>285</v>
      </c>
      <c r="J306" s="31" t="s">
        <v>881</v>
      </c>
      <c r="K306" s="31" t="s">
        <v>867</v>
      </c>
      <c r="L306" s="30" t="s">
        <v>379</v>
      </c>
      <c r="M306" s="17"/>
      <c r="N306" s="36" t="s">
        <v>838</v>
      </c>
      <c r="O306" s="32">
        <v>4000</v>
      </c>
      <c r="P306" s="32" t="s">
        <v>450</v>
      </c>
      <c r="Q306" s="32">
        <v>0</v>
      </c>
      <c r="R306" s="32">
        <v>0</v>
      </c>
      <c r="S306" s="32">
        <v>0</v>
      </c>
      <c r="T306" s="32">
        <v>0</v>
      </c>
      <c r="U306" s="32">
        <v>4816</v>
      </c>
      <c r="V306" s="37">
        <f>U306/O306</f>
        <v>1.204</v>
      </c>
      <c r="W306" s="32">
        <v>11136</v>
      </c>
      <c r="X306" s="32">
        <v>15904</v>
      </c>
      <c r="Y306" s="32">
        <v>15904</v>
      </c>
      <c r="Z306" s="32">
        <v>16894</v>
      </c>
      <c r="AA306" s="32">
        <v>16894</v>
      </c>
      <c r="AB306" s="37">
        <f>(15300/10800)</f>
        <v>1.4166666666666667</v>
      </c>
      <c r="AC306" s="17" t="s">
        <v>45</v>
      </c>
      <c r="AD306" s="17" t="s">
        <v>6</v>
      </c>
      <c r="AE306" s="38" t="s">
        <v>11</v>
      </c>
    </row>
    <row r="307" spans="1:31" ht="97.5" customHeight="1" outlineLevel="1" x14ac:dyDescent="0.25">
      <c r="A307" s="36" t="s">
        <v>832</v>
      </c>
      <c r="B307" s="36" t="s">
        <v>804</v>
      </c>
      <c r="C307" s="53"/>
      <c r="D307" s="53" t="s">
        <v>856</v>
      </c>
      <c r="E307" s="53"/>
      <c r="F307" s="38"/>
      <c r="G307" s="30" t="s">
        <v>968</v>
      </c>
      <c r="H307" s="30"/>
      <c r="I307" s="31">
        <v>285</v>
      </c>
      <c r="J307" s="31" t="s">
        <v>881</v>
      </c>
      <c r="K307" s="31" t="s">
        <v>867</v>
      </c>
      <c r="L307" s="30" t="s">
        <v>969</v>
      </c>
      <c r="M307" s="17"/>
      <c r="N307" s="36"/>
      <c r="O307" s="32"/>
      <c r="P307" s="32" t="s">
        <v>978</v>
      </c>
      <c r="Q307" s="32"/>
      <c r="R307" s="32"/>
      <c r="S307" s="32" t="s">
        <v>838</v>
      </c>
      <c r="T307" s="32" t="s">
        <v>838</v>
      </c>
      <c r="U307" s="32" t="s">
        <v>838</v>
      </c>
      <c r="V307" s="37" t="s">
        <v>838</v>
      </c>
      <c r="W307" s="32" t="s">
        <v>838</v>
      </c>
      <c r="X307" s="32" t="s">
        <v>838</v>
      </c>
      <c r="Y307" s="32" t="s">
        <v>838</v>
      </c>
      <c r="Z307" s="32" t="s">
        <v>838</v>
      </c>
      <c r="AA307" s="32" t="s">
        <v>838</v>
      </c>
      <c r="AB307" s="37" t="s">
        <v>838</v>
      </c>
      <c r="AC307" s="17" t="s">
        <v>45</v>
      </c>
      <c r="AD307" s="17" t="s">
        <v>6</v>
      </c>
      <c r="AE307" s="38" t="s">
        <v>11</v>
      </c>
    </row>
    <row r="308" spans="1:31" ht="201" customHeight="1" outlineLevel="1" x14ac:dyDescent="0.25">
      <c r="A308" s="36" t="s">
        <v>751</v>
      </c>
      <c r="B308" s="36" t="s">
        <v>805</v>
      </c>
      <c r="C308" s="53"/>
      <c r="D308" s="53" t="s">
        <v>856</v>
      </c>
      <c r="E308" s="53"/>
      <c r="F308" s="38" t="s">
        <v>443</v>
      </c>
      <c r="G308" s="30" t="s">
        <v>444</v>
      </c>
      <c r="H308" s="30" t="s">
        <v>949</v>
      </c>
      <c r="I308" s="31">
        <v>174</v>
      </c>
      <c r="J308" s="31" t="s">
        <v>840</v>
      </c>
      <c r="K308" s="31" t="s">
        <v>840</v>
      </c>
      <c r="L308" s="30" t="s">
        <v>40</v>
      </c>
      <c r="M308" s="17"/>
      <c r="N308" s="36" t="s">
        <v>445</v>
      </c>
      <c r="O308" s="32"/>
      <c r="P308" s="32">
        <v>61</v>
      </c>
      <c r="Q308" s="54">
        <v>38.9</v>
      </c>
      <c r="R308" s="54">
        <v>38.9</v>
      </c>
      <c r="S308" s="54">
        <f t="shared" ref="S308:U308" si="55">(7/18)*100</f>
        <v>38.888888888888893</v>
      </c>
      <c r="T308" s="54">
        <f t="shared" si="55"/>
        <v>38.888888888888893</v>
      </c>
      <c r="U308" s="54">
        <f t="shared" si="55"/>
        <v>38.888888888888893</v>
      </c>
      <c r="V308" s="54" t="s">
        <v>838</v>
      </c>
      <c r="W308" s="54">
        <f>(8/18)*100</f>
        <v>44.444444444444443</v>
      </c>
      <c r="X308" s="54">
        <f>(10/18)*100</f>
        <v>55.555555555555557</v>
      </c>
      <c r="Y308" s="54">
        <f t="shared" ref="Y308:AA308" si="56">(11/18)*100</f>
        <v>61.111111111111114</v>
      </c>
      <c r="Z308" s="54">
        <f t="shared" si="56"/>
        <v>61.111111111111114</v>
      </c>
      <c r="AA308" s="54">
        <f t="shared" si="56"/>
        <v>61.111111111111114</v>
      </c>
      <c r="AB308" s="37">
        <v>1</v>
      </c>
      <c r="AC308" s="17" t="s">
        <v>479</v>
      </c>
      <c r="AD308" s="17" t="s">
        <v>432</v>
      </c>
      <c r="AE308" s="38" t="s">
        <v>11</v>
      </c>
    </row>
    <row r="309" spans="1:31" ht="97.5" customHeight="1" outlineLevel="1" x14ac:dyDescent="0.25">
      <c r="A309" s="36" t="s">
        <v>752</v>
      </c>
      <c r="B309" s="36" t="s">
        <v>805</v>
      </c>
      <c r="C309" s="53"/>
      <c r="D309" s="53" t="s">
        <v>856</v>
      </c>
      <c r="E309" s="53"/>
      <c r="F309" s="38" t="s">
        <v>451</v>
      </c>
      <c r="G309" s="30" t="s">
        <v>452</v>
      </c>
      <c r="H309" s="30"/>
      <c r="I309" s="31">
        <v>174</v>
      </c>
      <c r="J309" s="31" t="s">
        <v>881</v>
      </c>
      <c r="K309" s="31" t="s">
        <v>867</v>
      </c>
      <c r="L309" s="30" t="s">
        <v>379</v>
      </c>
      <c r="M309" s="17"/>
      <c r="N309" s="36" t="s">
        <v>838</v>
      </c>
      <c r="O309" s="32"/>
      <c r="P309" s="32">
        <v>1023</v>
      </c>
      <c r="Q309" s="32">
        <v>0</v>
      </c>
      <c r="R309" s="32">
        <v>0</v>
      </c>
      <c r="S309" s="32">
        <v>0</v>
      </c>
      <c r="T309" s="32">
        <v>0</v>
      </c>
      <c r="U309" s="32">
        <v>0</v>
      </c>
      <c r="V309" s="37" t="s">
        <v>838</v>
      </c>
      <c r="W309" s="32">
        <v>281</v>
      </c>
      <c r="X309" s="32">
        <v>588</v>
      </c>
      <c r="Y309" s="32">
        <v>707</v>
      </c>
      <c r="Z309" s="32">
        <v>997</v>
      </c>
      <c r="AA309" s="32">
        <v>1023</v>
      </c>
      <c r="AB309" s="37">
        <f>AA309/P309</f>
        <v>1</v>
      </c>
      <c r="AC309" s="17" t="s">
        <v>98</v>
      </c>
      <c r="AD309" s="17" t="s">
        <v>6</v>
      </c>
      <c r="AE309" s="38" t="s">
        <v>11</v>
      </c>
    </row>
    <row r="310" spans="1:31" ht="135" customHeight="1" outlineLevel="1" x14ac:dyDescent="0.25">
      <c r="A310" s="33" t="s">
        <v>752</v>
      </c>
      <c r="B310" s="40" t="s">
        <v>934</v>
      </c>
      <c r="C310" s="52"/>
      <c r="D310" s="52" t="s">
        <v>856</v>
      </c>
      <c r="E310" s="52" t="s">
        <v>1093</v>
      </c>
      <c r="F310" s="43" t="s">
        <v>455</v>
      </c>
      <c r="G310" s="29" t="s">
        <v>453</v>
      </c>
      <c r="H310" s="30"/>
      <c r="I310" s="31" t="s">
        <v>1061</v>
      </c>
      <c r="J310" s="31" t="s">
        <v>881</v>
      </c>
      <c r="K310" s="31" t="s">
        <v>867</v>
      </c>
      <c r="L310" s="29" t="s">
        <v>379</v>
      </c>
      <c r="M310" s="18"/>
      <c r="N310" s="33" t="s">
        <v>838</v>
      </c>
      <c r="O310" s="34">
        <v>16264</v>
      </c>
      <c r="P310" s="34" t="s">
        <v>454</v>
      </c>
      <c r="Q310" s="34">
        <v>0</v>
      </c>
      <c r="R310" s="34">
        <v>0</v>
      </c>
      <c r="S310" s="34">
        <v>0</v>
      </c>
      <c r="T310" s="34">
        <v>0</v>
      </c>
      <c r="U310" s="34">
        <f>U309+U306+U303+U300</f>
        <v>13876</v>
      </c>
      <c r="V310" s="35">
        <f>U310/16264</f>
        <v>0.85317265125430397</v>
      </c>
      <c r="W310" s="34">
        <f>W309+W306+W303+W300</f>
        <v>32253.636363636364</v>
      </c>
      <c r="X310" s="34">
        <f>X309+X306+X303+X300</f>
        <v>49288.628027505212</v>
      </c>
      <c r="Y310" s="34">
        <f>Y309+Y306+Y303+Y300</f>
        <v>56513.046712508694</v>
      </c>
      <c r="Z310" s="34">
        <f>Z309+Z306+Z303+Z300</f>
        <v>63746.411187514488</v>
      </c>
      <c r="AA310" s="34">
        <f>AA309+AA306+AA303+AA300</f>
        <v>66645.620530016226</v>
      </c>
      <c r="AB310" s="35">
        <f>79173/59492</f>
        <v>1.3308175889195186</v>
      </c>
      <c r="AC310" s="18" t="s">
        <v>98</v>
      </c>
      <c r="AD310" s="18" t="s">
        <v>6</v>
      </c>
      <c r="AE310" s="43" t="s">
        <v>11</v>
      </c>
    </row>
    <row r="311" spans="1:31" ht="97.5" customHeight="1" outlineLevel="1" x14ac:dyDescent="0.25">
      <c r="A311" s="36" t="s">
        <v>751</v>
      </c>
      <c r="B311" s="36" t="s">
        <v>806</v>
      </c>
      <c r="C311" s="53"/>
      <c r="D311" s="53" t="s">
        <v>856</v>
      </c>
      <c r="E311" s="53"/>
      <c r="F311" s="38" t="s">
        <v>456</v>
      </c>
      <c r="G311" s="30" t="s">
        <v>457</v>
      </c>
      <c r="H311" s="30" t="s">
        <v>950</v>
      </c>
      <c r="I311" s="31">
        <v>174</v>
      </c>
      <c r="J311" s="31" t="s">
        <v>840</v>
      </c>
      <c r="K311" s="31" t="s">
        <v>840</v>
      </c>
      <c r="L311" s="30" t="s">
        <v>458</v>
      </c>
      <c r="M311" s="17"/>
      <c r="N311" s="36" t="s">
        <v>504</v>
      </c>
      <c r="O311" s="32"/>
      <c r="P311" s="32">
        <v>15</v>
      </c>
      <c r="Q311" s="32">
        <v>0</v>
      </c>
      <c r="R311" s="32">
        <v>0</v>
      </c>
      <c r="S311" s="32">
        <v>0</v>
      </c>
      <c r="T311" s="32">
        <v>0</v>
      </c>
      <c r="U311" s="32">
        <v>0</v>
      </c>
      <c r="V311" s="37" t="s">
        <v>838</v>
      </c>
      <c r="W311" s="32">
        <v>0</v>
      </c>
      <c r="X311" s="32">
        <v>8</v>
      </c>
      <c r="Y311" s="32">
        <v>8</v>
      </c>
      <c r="Z311" s="32">
        <v>8</v>
      </c>
      <c r="AA311" s="32">
        <v>15</v>
      </c>
      <c r="AB311" s="37">
        <v>1</v>
      </c>
      <c r="AC311" s="17" t="s">
        <v>431</v>
      </c>
      <c r="AD311" s="17" t="s">
        <v>459</v>
      </c>
      <c r="AE311" s="38" t="s">
        <v>138</v>
      </c>
    </row>
    <row r="312" spans="1:31" ht="114.75" customHeight="1" outlineLevel="1" x14ac:dyDescent="0.25">
      <c r="A312" s="36" t="s">
        <v>751</v>
      </c>
      <c r="B312" s="36" t="s">
        <v>806</v>
      </c>
      <c r="C312" s="53"/>
      <c r="D312" s="53" t="s">
        <v>856</v>
      </c>
      <c r="E312" s="53"/>
      <c r="F312" s="38" t="s">
        <v>460</v>
      </c>
      <c r="G312" s="30" t="s">
        <v>461</v>
      </c>
      <c r="H312" s="30"/>
      <c r="I312" s="31">
        <v>174</v>
      </c>
      <c r="J312" s="31" t="s">
        <v>840</v>
      </c>
      <c r="K312" s="31" t="s">
        <v>840</v>
      </c>
      <c r="L312" s="30" t="s">
        <v>458</v>
      </c>
      <c r="M312" s="17"/>
      <c r="N312" s="36" t="s">
        <v>356</v>
      </c>
      <c r="O312" s="32"/>
      <c r="P312" s="32">
        <v>80</v>
      </c>
      <c r="Q312" s="32">
        <v>0</v>
      </c>
      <c r="R312" s="32">
        <v>0</v>
      </c>
      <c r="S312" s="32">
        <v>0</v>
      </c>
      <c r="T312" s="32">
        <v>0</v>
      </c>
      <c r="U312" s="32">
        <v>0</v>
      </c>
      <c r="V312" s="37" t="s">
        <v>838</v>
      </c>
      <c r="W312" s="32">
        <v>0</v>
      </c>
      <c r="X312" s="32">
        <v>40</v>
      </c>
      <c r="Y312" s="32">
        <v>40</v>
      </c>
      <c r="Z312" s="32">
        <v>40</v>
      </c>
      <c r="AA312" s="32">
        <v>80</v>
      </c>
      <c r="AB312" s="37">
        <v>1</v>
      </c>
      <c r="AC312" s="17" t="s">
        <v>462</v>
      </c>
      <c r="AD312" s="17" t="s">
        <v>459</v>
      </c>
      <c r="AE312" s="38" t="s">
        <v>138</v>
      </c>
    </row>
    <row r="313" spans="1:31" ht="97.5" customHeight="1" outlineLevel="1" x14ac:dyDescent="0.25">
      <c r="A313" s="36" t="s">
        <v>751</v>
      </c>
      <c r="B313" s="36" t="s">
        <v>806</v>
      </c>
      <c r="C313" s="53"/>
      <c r="D313" s="53" t="s">
        <v>856</v>
      </c>
      <c r="E313" s="53"/>
      <c r="F313" s="38" t="s">
        <v>463</v>
      </c>
      <c r="G313" s="30" t="s">
        <v>464</v>
      </c>
      <c r="H313" s="30"/>
      <c r="I313" s="31">
        <v>174</v>
      </c>
      <c r="J313" s="31" t="s">
        <v>840</v>
      </c>
      <c r="K313" s="31" t="s">
        <v>840</v>
      </c>
      <c r="L313" s="30" t="s">
        <v>458</v>
      </c>
      <c r="M313" s="17"/>
      <c r="N313" s="36" t="s">
        <v>507</v>
      </c>
      <c r="O313" s="32"/>
      <c r="P313" s="32">
        <v>220</v>
      </c>
      <c r="Q313" s="32">
        <v>0</v>
      </c>
      <c r="R313" s="32">
        <v>0</v>
      </c>
      <c r="S313" s="32">
        <v>0</v>
      </c>
      <c r="T313" s="32">
        <v>0</v>
      </c>
      <c r="U313" s="32">
        <v>11</v>
      </c>
      <c r="V313" s="37" t="s">
        <v>838</v>
      </c>
      <c r="W313" s="32">
        <v>52</v>
      </c>
      <c r="X313" s="32">
        <v>93</v>
      </c>
      <c r="Y313" s="32">
        <v>134</v>
      </c>
      <c r="Z313" s="32">
        <v>175</v>
      </c>
      <c r="AA313" s="32">
        <v>220</v>
      </c>
      <c r="AB313" s="37">
        <v>1</v>
      </c>
      <c r="AC313" s="17" t="s">
        <v>431</v>
      </c>
      <c r="AD313" s="17" t="s">
        <v>465</v>
      </c>
      <c r="AE313" s="38" t="s">
        <v>138</v>
      </c>
    </row>
    <row r="314" spans="1:31" ht="97.5" customHeight="1" outlineLevel="1" x14ac:dyDescent="0.25">
      <c r="A314" s="36" t="s">
        <v>752</v>
      </c>
      <c r="B314" s="36" t="s">
        <v>806</v>
      </c>
      <c r="C314" s="53"/>
      <c r="D314" s="53" t="s">
        <v>856</v>
      </c>
      <c r="E314" s="53"/>
      <c r="F314" s="38" t="s">
        <v>480</v>
      </c>
      <c r="G314" s="30" t="s">
        <v>481</v>
      </c>
      <c r="H314" s="30"/>
      <c r="I314" s="31">
        <v>174</v>
      </c>
      <c r="J314" s="31" t="s">
        <v>840</v>
      </c>
      <c r="K314" s="31" t="s">
        <v>840</v>
      </c>
      <c r="L314" s="30" t="s">
        <v>458</v>
      </c>
      <c r="M314" s="17"/>
      <c r="N314" s="36"/>
      <c r="O314" s="32"/>
      <c r="P314" s="32">
        <v>15</v>
      </c>
      <c r="Q314" s="32">
        <v>0</v>
      </c>
      <c r="R314" s="32">
        <v>0</v>
      </c>
      <c r="S314" s="32">
        <v>0</v>
      </c>
      <c r="T314" s="32">
        <v>0</v>
      </c>
      <c r="U314" s="32">
        <v>0</v>
      </c>
      <c r="V314" s="37" t="s">
        <v>838</v>
      </c>
      <c r="W314" s="32">
        <v>5</v>
      </c>
      <c r="X314" s="32">
        <v>7</v>
      </c>
      <c r="Y314" s="32">
        <v>9</v>
      </c>
      <c r="Z314" s="32">
        <v>12</v>
      </c>
      <c r="AA314" s="32">
        <v>15</v>
      </c>
      <c r="AB314" s="37">
        <v>1</v>
      </c>
      <c r="AC314" s="17" t="s">
        <v>45</v>
      </c>
      <c r="AD314" s="17" t="s">
        <v>6</v>
      </c>
      <c r="AE314" s="38" t="s">
        <v>482</v>
      </c>
    </row>
    <row r="315" spans="1:31" ht="97.5" customHeight="1" outlineLevel="1" x14ac:dyDescent="0.25">
      <c r="A315" s="33" t="s">
        <v>752</v>
      </c>
      <c r="B315" s="33" t="s">
        <v>806</v>
      </c>
      <c r="C315" s="52"/>
      <c r="D315" s="52" t="s">
        <v>856</v>
      </c>
      <c r="E315" s="52" t="s">
        <v>1093</v>
      </c>
      <c r="F315" s="43" t="s">
        <v>483</v>
      </c>
      <c r="G315" s="29" t="s">
        <v>484</v>
      </c>
      <c r="H315" s="30"/>
      <c r="I315" s="31">
        <v>174</v>
      </c>
      <c r="J315" s="31" t="s">
        <v>840</v>
      </c>
      <c r="K315" s="31" t="s">
        <v>840</v>
      </c>
      <c r="L315" s="29" t="s">
        <v>458</v>
      </c>
      <c r="M315" s="18"/>
      <c r="N315" s="33"/>
      <c r="O315" s="34">
        <v>16</v>
      </c>
      <c r="P315" s="34">
        <v>80</v>
      </c>
      <c r="Q315" s="34">
        <v>0</v>
      </c>
      <c r="R315" s="34">
        <v>0</v>
      </c>
      <c r="S315" s="34">
        <v>0</v>
      </c>
      <c r="T315" s="34">
        <v>0</v>
      </c>
      <c r="U315" s="34">
        <v>16</v>
      </c>
      <c r="V315" s="35">
        <f>U315/O315</f>
        <v>1</v>
      </c>
      <c r="W315" s="34">
        <v>28</v>
      </c>
      <c r="X315" s="34">
        <v>40</v>
      </c>
      <c r="Y315" s="34">
        <v>52</v>
      </c>
      <c r="Z315" s="34">
        <v>65</v>
      </c>
      <c r="AA315" s="34">
        <v>80</v>
      </c>
      <c r="AB315" s="35">
        <v>1</v>
      </c>
      <c r="AC315" s="18" t="s">
        <v>45</v>
      </c>
      <c r="AD315" s="18" t="s">
        <v>6</v>
      </c>
      <c r="AE315" s="43" t="s">
        <v>482</v>
      </c>
    </row>
    <row r="316" spans="1:31" ht="134.25" customHeight="1" outlineLevel="1" x14ac:dyDescent="0.25">
      <c r="A316" s="36" t="s">
        <v>751</v>
      </c>
      <c r="B316" s="36" t="s">
        <v>807</v>
      </c>
      <c r="C316" s="53"/>
      <c r="D316" s="53" t="s">
        <v>856</v>
      </c>
      <c r="E316" s="53"/>
      <c r="F316" s="38" t="s">
        <v>466</v>
      </c>
      <c r="G316" s="30" t="s">
        <v>467</v>
      </c>
      <c r="H316" s="30" t="s">
        <v>967</v>
      </c>
      <c r="I316" s="31">
        <v>174</v>
      </c>
      <c r="J316" s="31" t="s">
        <v>881</v>
      </c>
      <c r="K316" s="31" t="s">
        <v>840</v>
      </c>
      <c r="L316" s="30" t="s">
        <v>379</v>
      </c>
      <c r="M316" s="17"/>
      <c r="N316" s="38" t="s">
        <v>506</v>
      </c>
      <c r="O316" s="32"/>
      <c r="P316" s="32">
        <v>378</v>
      </c>
      <c r="Q316" s="32">
        <v>0</v>
      </c>
      <c r="R316" s="32">
        <v>0</v>
      </c>
      <c r="S316" s="32">
        <v>0</v>
      </c>
      <c r="T316" s="32">
        <v>0</v>
      </c>
      <c r="U316" s="32">
        <v>0</v>
      </c>
      <c r="V316" s="37" t="s">
        <v>838</v>
      </c>
      <c r="W316" s="32">
        <v>0</v>
      </c>
      <c r="X316" s="32">
        <v>0</v>
      </c>
      <c r="Y316" s="32">
        <v>0</v>
      </c>
      <c r="Z316" s="32">
        <v>0</v>
      </c>
      <c r="AA316" s="32">
        <v>378</v>
      </c>
      <c r="AB316" s="37">
        <v>1</v>
      </c>
      <c r="AC316" s="17" t="s">
        <v>45</v>
      </c>
      <c r="AD316" s="17" t="s">
        <v>473</v>
      </c>
      <c r="AE316" s="38" t="s">
        <v>138</v>
      </c>
    </row>
    <row r="317" spans="1:31" ht="153.75" customHeight="1" outlineLevel="1" x14ac:dyDescent="0.25">
      <c r="A317" s="36" t="s">
        <v>751</v>
      </c>
      <c r="B317" s="36" t="s">
        <v>807</v>
      </c>
      <c r="C317" s="53"/>
      <c r="D317" s="53" t="s">
        <v>856</v>
      </c>
      <c r="E317" s="53"/>
      <c r="F317" s="38" t="s">
        <v>468</v>
      </c>
      <c r="G317" s="30" t="s">
        <v>844</v>
      </c>
      <c r="H317" s="30"/>
      <c r="I317" s="31">
        <v>174</v>
      </c>
      <c r="J317" s="31" t="s">
        <v>840</v>
      </c>
      <c r="K317" s="31" t="s">
        <v>840</v>
      </c>
      <c r="L317" s="30" t="s">
        <v>469</v>
      </c>
      <c r="M317" s="17"/>
      <c r="N317" s="36" t="s">
        <v>845</v>
      </c>
      <c r="O317" s="32"/>
      <c r="P317" s="32">
        <v>90</v>
      </c>
      <c r="Q317" s="32">
        <v>0</v>
      </c>
      <c r="R317" s="32">
        <v>0</v>
      </c>
      <c r="S317" s="32">
        <v>0</v>
      </c>
      <c r="T317" s="32">
        <v>0</v>
      </c>
      <c r="U317" s="32">
        <v>0</v>
      </c>
      <c r="V317" s="37" t="s">
        <v>838</v>
      </c>
      <c r="W317" s="32">
        <v>0</v>
      </c>
      <c r="X317" s="32">
        <v>0</v>
      </c>
      <c r="Y317" s="32">
        <v>0</v>
      </c>
      <c r="Z317" s="32">
        <v>0</v>
      </c>
      <c r="AA317" s="32">
        <v>90</v>
      </c>
      <c r="AB317" s="37">
        <v>1</v>
      </c>
      <c r="AC317" s="17" t="s">
        <v>45</v>
      </c>
      <c r="AD317" s="17" t="s">
        <v>473</v>
      </c>
      <c r="AE317" s="38" t="s">
        <v>138</v>
      </c>
    </row>
    <row r="318" spans="1:31" ht="97.5" customHeight="1" outlineLevel="1" x14ac:dyDescent="0.25">
      <c r="A318" s="36" t="s">
        <v>751</v>
      </c>
      <c r="B318" s="36" t="s">
        <v>807</v>
      </c>
      <c r="C318" s="53"/>
      <c r="D318" s="53" t="s">
        <v>856</v>
      </c>
      <c r="E318" s="53"/>
      <c r="F318" s="38" t="s">
        <v>470</v>
      </c>
      <c r="G318" s="30" t="s">
        <v>471</v>
      </c>
      <c r="H318" s="30"/>
      <c r="I318" s="31">
        <v>174</v>
      </c>
      <c r="J318" s="31" t="s">
        <v>881</v>
      </c>
      <c r="K318" s="31" t="s">
        <v>840</v>
      </c>
      <c r="L318" s="30" t="s">
        <v>379</v>
      </c>
      <c r="M318" s="17"/>
      <c r="N318" s="36" t="s">
        <v>505</v>
      </c>
      <c r="O318" s="32"/>
      <c r="P318" s="32">
        <v>1116</v>
      </c>
      <c r="Q318" s="32">
        <v>0</v>
      </c>
      <c r="R318" s="32">
        <v>0</v>
      </c>
      <c r="S318" s="32">
        <v>0</v>
      </c>
      <c r="T318" s="32">
        <v>0</v>
      </c>
      <c r="U318" s="32">
        <v>0</v>
      </c>
      <c r="V318" s="37" t="s">
        <v>838</v>
      </c>
      <c r="W318" s="32">
        <v>0</v>
      </c>
      <c r="X318" s="32">
        <v>0</v>
      </c>
      <c r="Y318" s="32">
        <v>0</v>
      </c>
      <c r="Z318" s="32">
        <v>0</v>
      </c>
      <c r="AA318" s="32">
        <v>1116</v>
      </c>
      <c r="AB318" s="37">
        <v>1</v>
      </c>
      <c r="AC318" s="17" t="s">
        <v>472</v>
      </c>
      <c r="AD318" s="17" t="s">
        <v>473</v>
      </c>
      <c r="AE318" s="38" t="s">
        <v>138</v>
      </c>
    </row>
    <row r="319" spans="1:31" ht="97.5" customHeight="1" outlineLevel="1" x14ac:dyDescent="0.25">
      <c r="A319" s="36" t="s">
        <v>752</v>
      </c>
      <c r="B319" s="36" t="s">
        <v>807</v>
      </c>
      <c r="C319" s="53"/>
      <c r="D319" s="53" t="s">
        <v>856</v>
      </c>
      <c r="E319" s="53"/>
      <c r="F319" s="38" t="s">
        <v>485</v>
      </c>
      <c r="G319" s="30" t="s">
        <v>486</v>
      </c>
      <c r="H319" s="30"/>
      <c r="I319" s="31">
        <v>174</v>
      </c>
      <c r="J319" s="31" t="s">
        <v>881</v>
      </c>
      <c r="K319" s="31" t="s">
        <v>840</v>
      </c>
      <c r="L319" s="30" t="s">
        <v>379</v>
      </c>
      <c r="M319" s="17"/>
      <c r="N319" s="36"/>
      <c r="O319" s="32"/>
      <c r="P319" s="32">
        <v>420</v>
      </c>
      <c r="Q319" s="32">
        <v>0</v>
      </c>
      <c r="R319" s="32">
        <v>0</v>
      </c>
      <c r="S319" s="32">
        <v>0</v>
      </c>
      <c r="T319" s="32">
        <v>0</v>
      </c>
      <c r="U319" s="32">
        <v>70</v>
      </c>
      <c r="V319" s="37" t="s">
        <v>838</v>
      </c>
      <c r="W319" s="32">
        <v>140</v>
      </c>
      <c r="X319" s="32">
        <v>210</v>
      </c>
      <c r="Y319" s="32">
        <v>280</v>
      </c>
      <c r="Z319" s="32">
        <v>350</v>
      </c>
      <c r="AA319" s="32">
        <v>420</v>
      </c>
      <c r="AB319" s="37">
        <v>1</v>
      </c>
      <c r="AC319" s="17" t="s">
        <v>45</v>
      </c>
      <c r="AD319" s="17" t="s">
        <v>6</v>
      </c>
      <c r="AE319" s="38" t="s">
        <v>138</v>
      </c>
    </row>
    <row r="320" spans="1:31" ht="97.5" customHeight="1" outlineLevel="1" x14ac:dyDescent="0.25">
      <c r="A320" s="33" t="s">
        <v>752</v>
      </c>
      <c r="B320" s="33" t="s">
        <v>807</v>
      </c>
      <c r="C320" s="52"/>
      <c r="D320" s="52" t="s">
        <v>856</v>
      </c>
      <c r="E320" s="52" t="s">
        <v>1093</v>
      </c>
      <c r="F320" s="43" t="s">
        <v>487</v>
      </c>
      <c r="G320" s="29" t="s">
        <v>488</v>
      </c>
      <c r="H320" s="30"/>
      <c r="I320" s="31">
        <v>174</v>
      </c>
      <c r="J320" s="31" t="s">
        <v>840</v>
      </c>
      <c r="K320" s="31" t="s">
        <v>867</v>
      </c>
      <c r="L320" s="29" t="s">
        <v>489</v>
      </c>
      <c r="M320" s="18"/>
      <c r="N320" s="33"/>
      <c r="O320" s="34">
        <v>50</v>
      </c>
      <c r="P320" s="34">
        <v>300</v>
      </c>
      <c r="Q320" s="34" t="s">
        <v>1253</v>
      </c>
      <c r="R320" s="34">
        <v>0</v>
      </c>
      <c r="S320" s="34">
        <v>0</v>
      </c>
      <c r="T320" s="34">
        <v>0</v>
      </c>
      <c r="U320" s="34">
        <v>50</v>
      </c>
      <c r="V320" s="35">
        <v>1</v>
      </c>
      <c r="W320" s="34">
        <v>100</v>
      </c>
      <c r="X320" s="34">
        <v>150</v>
      </c>
      <c r="Y320" s="34">
        <v>200</v>
      </c>
      <c r="Z320" s="34">
        <v>250</v>
      </c>
      <c r="AA320" s="34">
        <v>300</v>
      </c>
      <c r="AB320" s="35">
        <v>1</v>
      </c>
      <c r="AC320" s="18" t="s">
        <v>45</v>
      </c>
      <c r="AD320" s="18" t="s">
        <v>6</v>
      </c>
      <c r="AE320" s="43" t="s">
        <v>138</v>
      </c>
    </row>
    <row r="321" spans="1:31" ht="97.5" customHeight="1" outlineLevel="1" x14ac:dyDescent="0.25">
      <c r="A321" s="36" t="s">
        <v>752</v>
      </c>
      <c r="B321" s="36" t="s">
        <v>807</v>
      </c>
      <c r="C321" s="53"/>
      <c r="D321" s="53" t="s">
        <v>856</v>
      </c>
      <c r="E321" s="53"/>
      <c r="F321" s="38" t="s">
        <v>490</v>
      </c>
      <c r="G321" s="30" t="s">
        <v>491</v>
      </c>
      <c r="H321" s="30"/>
      <c r="I321" s="31">
        <v>174</v>
      </c>
      <c r="J321" s="31" t="s">
        <v>881</v>
      </c>
      <c r="K321" s="31" t="s">
        <v>840</v>
      </c>
      <c r="L321" s="30" t="s">
        <v>489</v>
      </c>
      <c r="M321" s="17"/>
      <c r="N321" s="36"/>
      <c r="O321" s="32"/>
      <c r="P321" s="32">
        <v>1140</v>
      </c>
      <c r="Q321" s="32">
        <v>0</v>
      </c>
      <c r="R321" s="32">
        <v>0</v>
      </c>
      <c r="S321" s="32">
        <v>0</v>
      </c>
      <c r="T321" s="32">
        <v>0</v>
      </c>
      <c r="U321" s="32">
        <v>190</v>
      </c>
      <c r="V321" s="37" t="s">
        <v>838</v>
      </c>
      <c r="W321" s="32">
        <v>380</v>
      </c>
      <c r="X321" s="32">
        <v>570</v>
      </c>
      <c r="Y321" s="32">
        <v>760</v>
      </c>
      <c r="Z321" s="32">
        <v>950</v>
      </c>
      <c r="AA321" s="32">
        <v>1140</v>
      </c>
      <c r="AB321" s="37">
        <v>1</v>
      </c>
      <c r="AC321" s="17" t="s">
        <v>45</v>
      </c>
      <c r="AD321" s="17" t="s">
        <v>6</v>
      </c>
      <c r="AE321" s="38" t="s">
        <v>138</v>
      </c>
    </row>
    <row r="322" spans="1:31" ht="97.5" customHeight="1" outlineLevel="1" x14ac:dyDescent="0.25">
      <c r="A322" s="36" t="s">
        <v>751</v>
      </c>
      <c r="B322" s="36" t="s">
        <v>808</v>
      </c>
      <c r="C322" s="53"/>
      <c r="D322" s="53" t="s">
        <v>856</v>
      </c>
      <c r="E322" s="53"/>
      <c r="F322" s="38" t="s">
        <v>474</v>
      </c>
      <c r="G322" s="30" t="s">
        <v>475</v>
      </c>
      <c r="H322" s="30"/>
      <c r="I322" s="31" t="s">
        <v>1062</v>
      </c>
      <c r="J322" s="31" t="s">
        <v>840</v>
      </c>
      <c r="K322" s="31" t="s">
        <v>840</v>
      </c>
      <c r="L322" s="30" t="s">
        <v>476</v>
      </c>
      <c r="M322" s="17"/>
      <c r="N322" s="36" t="s">
        <v>504</v>
      </c>
      <c r="O322" s="32"/>
      <c r="P322" s="32">
        <v>20</v>
      </c>
      <c r="Q322" s="32">
        <v>0</v>
      </c>
      <c r="R322" s="32">
        <v>0</v>
      </c>
      <c r="S322" s="32">
        <v>0</v>
      </c>
      <c r="T322" s="32">
        <v>0</v>
      </c>
      <c r="U322" s="32">
        <v>0</v>
      </c>
      <c r="V322" s="37" t="s">
        <v>838</v>
      </c>
      <c r="W322" s="32">
        <v>0</v>
      </c>
      <c r="X322" s="32">
        <v>0</v>
      </c>
      <c r="Y322" s="32">
        <v>0</v>
      </c>
      <c r="Z322" s="32">
        <v>20</v>
      </c>
      <c r="AA322" s="32">
        <v>20</v>
      </c>
      <c r="AB322" s="37">
        <v>1</v>
      </c>
      <c r="AC322" s="17" t="s">
        <v>431</v>
      </c>
      <c r="AD322" s="17" t="s">
        <v>473</v>
      </c>
      <c r="AE322" s="38" t="s">
        <v>138</v>
      </c>
    </row>
    <row r="323" spans="1:31" ht="97.5" customHeight="1" outlineLevel="1" x14ac:dyDescent="0.25">
      <c r="A323" s="33" t="s">
        <v>752</v>
      </c>
      <c r="B323" s="33" t="s">
        <v>808</v>
      </c>
      <c r="C323" s="52"/>
      <c r="D323" s="52" t="s">
        <v>856</v>
      </c>
      <c r="E323" s="52" t="s">
        <v>1093</v>
      </c>
      <c r="F323" s="43" t="s">
        <v>492</v>
      </c>
      <c r="G323" s="29" t="s">
        <v>493</v>
      </c>
      <c r="H323" s="30"/>
      <c r="I323" s="31" t="s">
        <v>1062</v>
      </c>
      <c r="J323" s="31" t="s">
        <v>881</v>
      </c>
      <c r="K323" s="31" t="s">
        <v>867</v>
      </c>
      <c r="L323" s="29" t="s">
        <v>476</v>
      </c>
      <c r="M323" s="18"/>
      <c r="N323" s="33"/>
      <c r="O323" s="34">
        <v>10</v>
      </c>
      <c r="P323" s="34">
        <v>20</v>
      </c>
      <c r="Q323" s="34">
        <v>0</v>
      </c>
      <c r="R323" s="34">
        <v>0</v>
      </c>
      <c r="S323" s="34">
        <v>0</v>
      </c>
      <c r="T323" s="34">
        <v>0</v>
      </c>
      <c r="U323" s="34">
        <v>10</v>
      </c>
      <c r="V323" s="35">
        <v>1</v>
      </c>
      <c r="W323" s="34">
        <v>16</v>
      </c>
      <c r="X323" s="34">
        <v>20</v>
      </c>
      <c r="Y323" s="34">
        <v>20</v>
      </c>
      <c r="Z323" s="34">
        <v>20</v>
      </c>
      <c r="AA323" s="34">
        <v>20</v>
      </c>
      <c r="AB323" s="35">
        <v>1</v>
      </c>
      <c r="AC323" s="18" t="s">
        <v>45</v>
      </c>
      <c r="AD323" s="18" t="s">
        <v>6</v>
      </c>
      <c r="AE323" s="43" t="s">
        <v>138</v>
      </c>
    </row>
    <row r="324" spans="1:31" ht="105.75" customHeight="1" outlineLevel="1" x14ac:dyDescent="0.25">
      <c r="A324" s="36" t="s">
        <v>832</v>
      </c>
      <c r="B324" s="36" t="s">
        <v>808</v>
      </c>
      <c r="C324" s="53"/>
      <c r="D324" s="53" t="s">
        <v>856</v>
      </c>
      <c r="E324" s="53"/>
      <c r="F324" s="38"/>
      <c r="G324" s="30" t="s">
        <v>965</v>
      </c>
      <c r="H324" s="30"/>
      <c r="I324" s="31" t="s">
        <v>1062</v>
      </c>
      <c r="J324" s="31" t="s">
        <v>840</v>
      </c>
      <c r="K324" s="31" t="s">
        <v>840</v>
      </c>
      <c r="L324" s="30" t="s">
        <v>943</v>
      </c>
      <c r="M324" s="17"/>
      <c r="N324" s="36"/>
      <c r="O324" s="32"/>
      <c r="P324" s="32" t="s">
        <v>994</v>
      </c>
      <c r="Q324" s="32"/>
      <c r="R324" s="32"/>
      <c r="S324" s="32" t="s">
        <v>838</v>
      </c>
      <c r="T324" s="32" t="s">
        <v>838</v>
      </c>
      <c r="U324" s="32" t="s">
        <v>838</v>
      </c>
      <c r="V324" s="37" t="s">
        <v>838</v>
      </c>
      <c r="W324" s="32" t="s">
        <v>838</v>
      </c>
      <c r="X324" s="32" t="s">
        <v>838</v>
      </c>
      <c r="Y324" s="32" t="s">
        <v>838</v>
      </c>
      <c r="Z324" s="32" t="s">
        <v>838</v>
      </c>
      <c r="AA324" s="32" t="s">
        <v>838</v>
      </c>
      <c r="AB324" s="37" t="s">
        <v>838</v>
      </c>
      <c r="AC324" s="17" t="s">
        <v>810</v>
      </c>
      <c r="AD324" s="17" t="s">
        <v>473</v>
      </c>
      <c r="AE324" s="38" t="s">
        <v>138</v>
      </c>
    </row>
    <row r="325" spans="1:31" ht="97.5" customHeight="1" outlineLevel="1" x14ac:dyDescent="0.25">
      <c r="A325" s="36" t="s">
        <v>751</v>
      </c>
      <c r="B325" s="36" t="s">
        <v>809</v>
      </c>
      <c r="C325" s="53"/>
      <c r="D325" s="53" t="s">
        <v>856</v>
      </c>
      <c r="E325" s="53"/>
      <c r="F325" s="38" t="s">
        <v>477</v>
      </c>
      <c r="G325" s="30" t="s">
        <v>478</v>
      </c>
      <c r="H325" s="30"/>
      <c r="I325" s="31" t="s">
        <v>1063</v>
      </c>
      <c r="J325" s="31" t="s">
        <v>840</v>
      </c>
      <c r="K325" s="31" t="s">
        <v>840</v>
      </c>
      <c r="L325" s="30" t="s">
        <v>476</v>
      </c>
      <c r="M325" s="17"/>
      <c r="N325" s="36" t="s">
        <v>504</v>
      </c>
      <c r="O325" s="32"/>
      <c r="P325" s="32">
        <v>1</v>
      </c>
      <c r="Q325" s="32">
        <v>0</v>
      </c>
      <c r="R325" s="32">
        <v>0</v>
      </c>
      <c r="S325" s="32">
        <v>0</v>
      </c>
      <c r="T325" s="32">
        <v>0</v>
      </c>
      <c r="U325" s="32">
        <v>0</v>
      </c>
      <c r="V325" s="37" t="s">
        <v>838</v>
      </c>
      <c r="W325" s="32">
        <v>1</v>
      </c>
      <c r="X325" s="32">
        <v>1</v>
      </c>
      <c r="Y325" s="32">
        <v>1</v>
      </c>
      <c r="Z325" s="32">
        <v>1</v>
      </c>
      <c r="AA325" s="32">
        <v>1</v>
      </c>
      <c r="AB325" s="37">
        <v>1</v>
      </c>
      <c r="AC325" s="17" t="s">
        <v>479</v>
      </c>
      <c r="AD325" s="17" t="s">
        <v>473</v>
      </c>
      <c r="AE325" s="38" t="s">
        <v>138</v>
      </c>
    </row>
    <row r="326" spans="1:31" ht="97.5" customHeight="1" outlineLevel="1" x14ac:dyDescent="0.25">
      <c r="A326" s="36" t="s">
        <v>752</v>
      </c>
      <c r="B326" s="36" t="s">
        <v>809</v>
      </c>
      <c r="C326" s="53"/>
      <c r="D326" s="53" t="s">
        <v>856</v>
      </c>
      <c r="E326" s="53"/>
      <c r="F326" s="38" t="s">
        <v>494</v>
      </c>
      <c r="G326" s="30" t="s">
        <v>495</v>
      </c>
      <c r="H326" s="30"/>
      <c r="I326" s="31" t="s">
        <v>1063</v>
      </c>
      <c r="J326" s="31" t="s">
        <v>840</v>
      </c>
      <c r="K326" s="31" t="s">
        <v>840</v>
      </c>
      <c r="L326" s="30" t="s">
        <v>476</v>
      </c>
      <c r="M326" s="17"/>
      <c r="N326" s="36"/>
      <c r="O326" s="32"/>
      <c r="P326" s="32">
        <v>1</v>
      </c>
      <c r="Q326" s="32">
        <v>0</v>
      </c>
      <c r="R326" s="32">
        <v>0</v>
      </c>
      <c r="S326" s="32">
        <v>1</v>
      </c>
      <c r="T326" s="32">
        <v>1</v>
      </c>
      <c r="U326" s="32">
        <v>1</v>
      </c>
      <c r="V326" s="37" t="s">
        <v>838</v>
      </c>
      <c r="W326" s="32">
        <v>1</v>
      </c>
      <c r="X326" s="32">
        <v>1</v>
      </c>
      <c r="Y326" s="32">
        <v>1</v>
      </c>
      <c r="Z326" s="32">
        <v>1</v>
      </c>
      <c r="AA326" s="32">
        <v>1</v>
      </c>
      <c r="AB326" s="37">
        <v>1</v>
      </c>
      <c r="AC326" s="17" t="s">
        <v>45</v>
      </c>
      <c r="AD326" s="17" t="s">
        <v>6</v>
      </c>
      <c r="AE326" s="38" t="s">
        <v>138</v>
      </c>
    </row>
    <row r="327" spans="1:31" ht="97.5" customHeight="1" outlineLevel="1" x14ac:dyDescent="0.25">
      <c r="A327" s="36" t="s">
        <v>832</v>
      </c>
      <c r="B327" s="36" t="s">
        <v>809</v>
      </c>
      <c r="C327" s="53"/>
      <c r="D327" s="53" t="s">
        <v>856</v>
      </c>
      <c r="E327" s="53"/>
      <c r="F327" s="38"/>
      <c r="G327" s="30" t="s">
        <v>846</v>
      </c>
      <c r="H327" s="30"/>
      <c r="I327" s="31">
        <v>173.17599999999999</v>
      </c>
      <c r="J327" s="31" t="s">
        <v>840</v>
      </c>
      <c r="K327" s="31" t="s">
        <v>840</v>
      </c>
      <c r="L327" s="30" t="s">
        <v>379</v>
      </c>
      <c r="M327" s="17"/>
      <c r="N327" s="36"/>
      <c r="O327" s="32"/>
      <c r="P327" s="32">
        <v>150</v>
      </c>
      <c r="Q327" s="32"/>
      <c r="R327" s="32"/>
      <c r="S327" s="32" t="s">
        <v>838</v>
      </c>
      <c r="T327" s="32" t="s">
        <v>838</v>
      </c>
      <c r="U327" s="32" t="s">
        <v>838</v>
      </c>
      <c r="V327" s="37" t="s">
        <v>838</v>
      </c>
      <c r="W327" s="32" t="s">
        <v>838</v>
      </c>
      <c r="X327" s="32" t="s">
        <v>838</v>
      </c>
      <c r="Y327" s="32" t="s">
        <v>838</v>
      </c>
      <c r="Z327" s="32" t="s">
        <v>838</v>
      </c>
      <c r="AA327" s="32" t="s">
        <v>838</v>
      </c>
      <c r="AB327" s="37" t="s">
        <v>838</v>
      </c>
      <c r="AC327" s="17" t="s">
        <v>759</v>
      </c>
      <c r="AD327" s="17" t="s">
        <v>6</v>
      </c>
      <c r="AE327" s="38" t="s">
        <v>138</v>
      </c>
    </row>
    <row r="328" spans="1:31" ht="127.5" customHeight="1" outlineLevel="1" x14ac:dyDescent="0.25">
      <c r="A328" s="36" t="s">
        <v>751</v>
      </c>
      <c r="B328" s="36" t="s">
        <v>811</v>
      </c>
      <c r="C328" s="53"/>
      <c r="D328" s="53" t="s">
        <v>856</v>
      </c>
      <c r="E328" s="53"/>
      <c r="F328" s="38" t="s">
        <v>496</v>
      </c>
      <c r="G328" s="30" t="s">
        <v>1191</v>
      </c>
      <c r="H328" s="30"/>
      <c r="I328" s="31" t="s">
        <v>1064</v>
      </c>
      <c r="J328" s="31" t="s">
        <v>840</v>
      </c>
      <c r="K328" s="31" t="s">
        <v>840</v>
      </c>
      <c r="L328" s="30" t="s">
        <v>497</v>
      </c>
      <c r="M328" s="17"/>
      <c r="N328" s="36" t="s">
        <v>499</v>
      </c>
      <c r="O328" s="32"/>
      <c r="P328" s="32">
        <v>3</v>
      </c>
      <c r="Q328" s="32" t="s">
        <v>1253</v>
      </c>
      <c r="R328" s="32">
        <v>0</v>
      </c>
      <c r="S328" s="32">
        <v>0</v>
      </c>
      <c r="T328" s="32">
        <v>0</v>
      </c>
      <c r="U328" s="32">
        <v>0</v>
      </c>
      <c r="V328" s="37" t="s">
        <v>838</v>
      </c>
      <c r="W328" s="32">
        <v>0</v>
      </c>
      <c r="X328" s="32">
        <v>0</v>
      </c>
      <c r="Y328" s="32">
        <v>0</v>
      </c>
      <c r="Z328" s="32">
        <v>3</v>
      </c>
      <c r="AA328" s="32">
        <v>3</v>
      </c>
      <c r="AB328" s="37">
        <v>1</v>
      </c>
      <c r="AC328" s="17" t="s">
        <v>498</v>
      </c>
      <c r="AD328" s="17" t="s">
        <v>473</v>
      </c>
      <c r="AE328" s="38" t="s">
        <v>138</v>
      </c>
    </row>
    <row r="329" spans="1:31" ht="97.5" customHeight="1" outlineLevel="1" x14ac:dyDescent="0.25">
      <c r="A329" s="33" t="s">
        <v>752</v>
      </c>
      <c r="B329" s="33" t="s">
        <v>811</v>
      </c>
      <c r="C329" s="52"/>
      <c r="D329" s="52" t="s">
        <v>856</v>
      </c>
      <c r="E329" s="52" t="s">
        <v>1093</v>
      </c>
      <c r="F329" s="43" t="s">
        <v>537</v>
      </c>
      <c r="G329" s="29" t="s">
        <v>1192</v>
      </c>
      <c r="H329" s="30"/>
      <c r="I329" s="31" t="s">
        <v>1064</v>
      </c>
      <c r="J329" s="31" t="s">
        <v>840</v>
      </c>
      <c r="K329" s="31" t="s">
        <v>867</v>
      </c>
      <c r="L329" s="29" t="s">
        <v>497</v>
      </c>
      <c r="M329" s="18"/>
      <c r="N329" s="33"/>
      <c r="O329" s="34">
        <v>3</v>
      </c>
      <c r="P329" s="34">
        <v>3</v>
      </c>
      <c r="Q329" s="34">
        <v>0</v>
      </c>
      <c r="R329" s="34">
        <v>0</v>
      </c>
      <c r="S329" s="34">
        <v>0</v>
      </c>
      <c r="T329" s="34">
        <v>1</v>
      </c>
      <c r="U329" s="34">
        <v>3</v>
      </c>
      <c r="V329" s="35">
        <v>1</v>
      </c>
      <c r="W329" s="34">
        <v>3</v>
      </c>
      <c r="X329" s="34">
        <v>3</v>
      </c>
      <c r="Y329" s="34">
        <v>3</v>
      </c>
      <c r="Z329" s="34">
        <v>3</v>
      </c>
      <c r="AA329" s="34">
        <v>3</v>
      </c>
      <c r="AB329" s="35">
        <v>1</v>
      </c>
      <c r="AC329" s="18" t="s">
        <v>45</v>
      </c>
      <c r="AD329" s="18" t="s">
        <v>6</v>
      </c>
      <c r="AE329" s="43" t="s">
        <v>138</v>
      </c>
    </row>
    <row r="330" spans="1:31" ht="127.5" customHeight="1" outlineLevel="1" x14ac:dyDescent="0.25">
      <c r="A330" s="33" t="s">
        <v>752</v>
      </c>
      <c r="B330" s="33" t="s">
        <v>811</v>
      </c>
      <c r="C330" s="52"/>
      <c r="D330" s="52" t="s">
        <v>856</v>
      </c>
      <c r="E330" s="52" t="s">
        <v>1093</v>
      </c>
      <c r="F330" s="43" t="s">
        <v>538</v>
      </c>
      <c r="G330" s="29" t="s">
        <v>1193</v>
      </c>
      <c r="H330" s="30"/>
      <c r="I330" s="31" t="s">
        <v>1064</v>
      </c>
      <c r="J330" s="31" t="s">
        <v>840</v>
      </c>
      <c r="K330" s="31" t="s">
        <v>867</v>
      </c>
      <c r="L330" s="29" t="s">
        <v>539</v>
      </c>
      <c r="M330" s="18"/>
      <c r="N330" s="33"/>
      <c r="O330" s="34">
        <v>10</v>
      </c>
      <c r="P330" s="34">
        <v>61</v>
      </c>
      <c r="Q330" s="34">
        <v>0</v>
      </c>
      <c r="R330" s="34">
        <v>0</v>
      </c>
      <c r="S330" s="34">
        <v>0</v>
      </c>
      <c r="T330" s="34">
        <v>5</v>
      </c>
      <c r="U330" s="34">
        <v>10</v>
      </c>
      <c r="V330" s="35">
        <v>1</v>
      </c>
      <c r="W330" s="34">
        <v>29</v>
      </c>
      <c r="X330" s="34">
        <v>45</v>
      </c>
      <c r="Y330" s="34">
        <v>57</v>
      </c>
      <c r="Z330" s="34">
        <v>61</v>
      </c>
      <c r="AA330" s="34">
        <v>61</v>
      </c>
      <c r="AB330" s="35">
        <v>1</v>
      </c>
      <c r="AC330" s="18" t="s">
        <v>45</v>
      </c>
      <c r="AD330" s="18" t="s">
        <v>6</v>
      </c>
      <c r="AE330" s="43" t="s">
        <v>138</v>
      </c>
    </row>
    <row r="331" spans="1:31" ht="116.25" customHeight="1" outlineLevel="1" x14ac:dyDescent="0.25">
      <c r="A331" s="36" t="s">
        <v>752</v>
      </c>
      <c r="B331" s="36" t="s">
        <v>811</v>
      </c>
      <c r="C331" s="53"/>
      <c r="D331" s="53" t="s">
        <v>856</v>
      </c>
      <c r="E331" s="53"/>
      <c r="F331" s="38" t="s">
        <v>540</v>
      </c>
      <c r="G331" s="30" t="s">
        <v>1194</v>
      </c>
      <c r="H331" s="30"/>
      <c r="I331" s="31" t="s">
        <v>1035</v>
      </c>
      <c r="J331" s="31" t="s">
        <v>840</v>
      </c>
      <c r="K331" s="31" t="s">
        <v>840</v>
      </c>
      <c r="L331" s="30" t="s">
        <v>539</v>
      </c>
      <c r="M331" s="17"/>
      <c r="N331" s="36"/>
      <c r="O331" s="32"/>
      <c r="P331" s="32">
        <v>15</v>
      </c>
      <c r="Q331" s="32">
        <v>0</v>
      </c>
      <c r="R331" s="32">
        <v>0</v>
      </c>
      <c r="S331" s="32">
        <v>0</v>
      </c>
      <c r="T331" s="32">
        <v>0</v>
      </c>
      <c r="U331" s="32">
        <v>3</v>
      </c>
      <c r="V331" s="37" t="s">
        <v>838</v>
      </c>
      <c r="W331" s="32">
        <v>6</v>
      </c>
      <c r="X331" s="32">
        <v>9</v>
      </c>
      <c r="Y331" s="32">
        <v>12</v>
      </c>
      <c r="Z331" s="32">
        <v>15</v>
      </c>
      <c r="AA331" s="32">
        <v>15</v>
      </c>
      <c r="AB331" s="37">
        <v>1</v>
      </c>
      <c r="AC331" s="17" t="s">
        <v>45</v>
      </c>
      <c r="AD331" s="17" t="s">
        <v>6</v>
      </c>
      <c r="AE331" s="38" t="s">
        <v>138</v>
      </c>
    </row>
    <row r="332" spans="1:31" ht="157.5" customHeight="1" outlineLevel="1" x14ac:dyDescent="0.25">
      <c r="A332" s="36" t="s">
        <v>832</v>
      </c>
      <c r="B332" s="36" t="s">
        <v>811</v>
      </c>
      <c r="C332" s="53"/>
      <c r="D332" s="53" t="s">
        <v>856</v>
      </c>
      <c r="E332" s="53"/>
      <c r="F332" s="38"/>
      <c r="G332" s="30" t="s">
        <v>1020</v>
      </c>
      <c r="H332" s="30"/>
      <c r="I332" s="31" t="s">
        <v>1035</v>
      </c>
      <c r="J332" s="31" t="s">
        <v>881</v>
      </c>
      <c r="K332" s="31" t="s">
        <v>840</v>
      </c>
      <c r="L332" s="30" t="s">
        <v>1365</v>
      </c>
      <c r="M332" s="17"/>
      <c r="N332" s="36"/>
      <c r="O332" s="32"/>
      <c r="P332" s="32" t="s">
        <v>978</v>
      </c>
      <c r="Q332" s="32"/>
      <c r="R332" s="32"/>
      <c r="S332" s="32" t="s">
        <v>838</v>
      </c>
      <c r="T332" s="32" t="s">
        <v>838</v>
      </c>
      <c r="U332" s="32" t="s">
        <v>838</v>
      </c>
      <c r="V332" s="37" t="s">
        <v>838</v>
      </c>
      <c r="W332" s="32" t="s">
        <v>838</v>
      </c>
      <c r="X332" s="32" t="s">
        <v>838</v>
      </c>
      <c r="Y332" s="32" t="s">
        <v>838</v>
      </c>
      <c r="Z332" s="32" t="s">
        <v>838</v>
      </c>
      <c r="AA332" s="32" t="s">
        <v>838</v>
      </c>
      <c r="AB332" s="37" t="s">
        <v>838</v>
      </c>
      <c r="AC332" s="17" t="s">
        <v>45</v>
      </c>
      <c r="AD332" s="17" t="s">
        <v>6</v>
      </c>
      <c r="AE332" s="38" t="s">
        <v>138</v>
      </c>
    </row>
    <row r="333" spans="1:31" ht="97.5" customHeight="1" outlineLevel="1" x14ac:dyDescent="0.25">
      <c r="A333" s="36" t="s">
        <v>832</v>
      </c>
      <c r="B333" s="36" t="s">
        <v>811</v>
      </c>
      <c r="C333" s="53"/>
      <c r="D333" s="53" t="s">
        <v>856</v>
      </c>
      <c r="E333" s="53"/>
      <c r="F333" s="38"/>
      <c r="G333" s="30" t="s">
        <v>980</v>
      </c>
      <c r="H333" s="30"/>
      <c r="I333" s="31" t="s">
        <v>1035</v>
      </c>
      <c r="J333" s="31" t="s">
        <v>840</v>
      </c>
      <c r="K333" s="31" t="s">
        <v>840</v>
      </c>
      <c r="L333" s="30" t="s">
        <v>970</v>
      </c>
      <c r="M333" s="17"/>
      <c r="N333" s="36"/>
      <c r="O333" s="32"/>
      <c r="P333" s="32">
        <v>60</v>
      </c>
      <c r="Q333" s="32"/>
      <c r="R333" s="32">
        <v>0</v>
      </c>
      <c r="S333" s="32" t="s">
        <v>838</v>
      </c>
      <c r="T333" s="32" t="s">
        <v>838</v>
      </c>
      <c r="U333" s="32" t="s">
        <v>838</v>
      </c>
      <c r="V333" s="37" t="s">
        <v>838</v>
      </c>
      <c r="W333" s="32" t="s">
        <v>838</v>
      </c>
      <c r="X333" s="32" t="s">
        <v>838</v>
      </c>
      <c r="Y333" s="32" t="s">
        <v>838</v>
      </c>
      <c r="Z333" s="32" t="s">
        <v>838</v>
      </c>
      <c r="AA333" s="32" t="s">
        <v>838</v>
      </c>
      <c r="AB333" s="37" t="s">
        <v>838</v>
      </c>
      <c r="AC333" s="17" t="s">
        <v>45</v>
      </c>
      <c r="AD333" s="17" t="s">
        <v>6</v>
      </c>
      <c r="AE333" s="38" t="s">
        <v>138</v>
      </c>
    </row>
    <row r="334" spans="1:31" ht="97.5" customHeight="1" outlineLevel="1" x14ac:dyDescent="0.25">
      <c r="A334" s="36" t="s">
        <v>832</v>
      </c>
      <c r="B334" s="36" t="s">
        <v>811</v>
      </c>
      <c r="C334" s="53"/>
      <c r="D334" s="53" t="s">
        <v>856</v>
      </c>
      <c r="E334" s="53"/>
      <c r="F334" s="38"/>
      <c r="G334" s="30" t="s">
        <v>979</v>
      </c>
      <c r="H334" s="30"/>
      <c r="I334" s="31" t="s">
        <v>1240</v>
      </c>
      <c r="J334" s="31" t="s">
        <v>881</v>
      </c>
      <c r="K334" s="31" t="s">
        <v>840</v>
      </c>
      <c r="L334" s="30" t="s">
        <v>1365</v>
      </c>
      <c r="M334" s="17"/>
      <c r="N334" s="36"/>
      <c r="O334" s="32"/>
      <c r="P334" s="32">
        <v>6000</v>
      </c>
      <c r="Q334" s="32"/>
      <c r="R334" s="32">
        <v>0</v>
      </c>
      <c r="S334" s="32" t="s">
        <v>838</v>
      </c>
      <c r="T334" s="32" t="s">
        <v>838</v>
      </c>
      <c r="U334" s="32" t="s">
        <v>838</v>
      </c>
      <c r="V334" s="37" t="s">
        <v>838</v>
      </c>
      <c r="W334" s="32" t="s">
        <v>838</v>
      </c>
      <c r="X334" s="32" t="s">
        <v>838</v>
      </c>
      <c r="Y334" s="32" t="s">
        <v>838</v>
      </c>
      <c r="Z334" s="32" t="s">
        <v>838</v>
      </c>
      <c r="AA334" s="32" t="s">
        <v>838</v>
      </c>
      <c r="AB334" s="37" t="s">
        <v>838</v>
      </c>
      <c r="AC334" s="17" t="s">
        <v>45</v>
      </c>
      <c r="AD334" s="17" t="s">
        <v>841</v>
      </c>
      <c r="AE334" s="38" t="s">
        <v>138</v>
      </c>
    </row>
    <row r="335" spans="1:31" ht="97.5" customHeight="1" outlineLevel="1" x14ac:dyDescent="0.25">
      <c r="A335" s="36" t="s">
        <v>751</v>
      </c>
      <c r="B335" s="36" t="s">
        <v>812</v>
      </c>
      <c r="C335" s="53"/>
      <c r="D335" s="53" t="s">
        <v>856</v>
      </c>
      <c r="E335" s="53"/>
      <c r="F335" s="38" t="s">
        <v>500</v>
      </c>
      <c r="G335" s="30" t="s">
        <v>501</v>
      </c>
      <c r="H335" s="30" t="s">
        <v>951</v>
      </c>
      <c r="I335" s="31" t="s">
        <v>1064</v>
      </c>
      <c r="J335" s="31" t="s">
        <v>881</v>
      </c>
      <c r="K335" s="31" t="s">
        <v>840</v>
      </c>
      <c r="L335" s="30" t="s">
        <v>434</v>
      </c>
      <c r="M335" s="17"/>
      <c r="N335" s="36" t="s">
        <v>503</v>
      </c>
      <c r="O335" s="32"/>
      <c r="P335" s="32">
        <v>272</v>
      </c>
      <c r="Q335" s="32">
        <v>0</v>
      </c>
      <c r="R335" s="32">
        <v>0</v>
      </c>
      <c r="S335" s="32">
        <v>0</v>
      </c>
      <c r="T335" s="32">
        <v>0</v>
      </c>
      <c r="U335" s="32">
        <f>T335+(U336/3)</f>
        <v>60</v>
      </c>
      <c r="V335" s="37" t="s">
        <v>838</v>
      </c>
      <c r="W335" s="32">
        <f>U335+(W336/3)</f>
        <v>135.33333333333331</v>
      </c>
      <c r="X335" s="32">
        <v>272</v>
      </c>
      <c r="Y335" s="32">
        <v>272</v>
      </c>
      <c r="Z335" s="32">
        <v>272</v>
      </c>
      <c r="AA335" s="32">
        <v>272</v>
      </c>
      <c r="AB335" s="37">
        <v>1</v>
      </c>
      <c r="AC335" s="17" t="s">
        <v>502</v>
      </c>
      <c r="AD335" s="17" t="s">
        <v>1263</v>
      </c>
      <c r="AE335" s="38" t="s">
        <v>138</v>
      </c>
    </row>
    <row r="336" spans="1:31" ht="156" customHeight="1" outlineLevel="1" x14ac:dyDescent="0.25">
      <c r="A336" s="33" t="s">
        <v>752</v>
      </c>
      <c r="B336" s="33" t="s">
        <v>812</v>
      </c>
      <c r="C336" s="52"/>
      <c r="D336" s="52" t="s">
        <v>856</v>
      </c>
      <c r="E336" s="52" t="s">
        <v>1093</v>
      </c>
      <c r="F336" s="43" t="s">
        <v>541</v>
      </c>
      <c r="G336" s="29" t="s">
        <v>542</v>
      </c>
      <c r="H336" s="30"/>
      <c r="I336" s="31" t="s">
        <v>1064</v>
      </c>
      <c r="J336" s="31" t="s">
        <v>881</v>
      </c>
      <c r="K336" s="31" t="s">
        <v>840</v>
      </c>
      <c r="L336" s="29" t="s">
        <v>434</v>
      </c>
      <c r="M336" s="18"/>
      <c r="N336" s="33"/>
      <c r="O336" s="34">
        <v>180</v>
      </c>
      <c r="P336" s="34">
        <v>272</v>
      </c>
      <c r="Q336" s="34">
        <v>0</v>
      </c>
      <c r="R336" s="34">
        <v>0</v>
      </c>
      <c r="S336" s="34">
        <v>0</v>
      </c>
      <c r="T336" s="34">
        <v>60</v>
      </c>
      <c r="U336" s="34">
        <v>180</v>
      </c>
      <c r="V336" s="35">
        <v>1</v>
      </c>
      <c r="W336" s="34">
        <v>226</v>
      </c>
      <c r="X336" s="34">
        <v>272</v>
      </c>
      <c r="Y336" s="34">
        <v>272</v>
      </c>
      <c r="Z336" s="34">
        <v>272</v>
      </c>
      <c r="AA336" s="34">
        <v>272</v>
      </c>
      <c r="AB336" s="35">
        <v>1</v>
      </c>
      <c r="AC336" s="18" t="s">
        <v>45</v>
      </c>
      <c r="AD336" s="18" t="s">
        <v>6</v>
      </c>
      <c r="AE336" s="43" t="s">
        <v>138</v>
      </c>
    </row>
    <row r="337" spans="1:31" ht="97.5" customHeight="1" outlineLevel="1" x14ac:dyDescent="0.25">
      <c r="A337" s="36" t="s">
        <v>832</v>
      </c>
      <c r="B337" s="36" t="s">
        <v>812</v>
      </c>
      <c r="C337" s="53"/>
      <c r="D337" s="53" t="s">
        <v>856</v>
      </c>
      <c r="E337" s="53"/>
      <c r="F337" s="38"/>
      <c r="G337" s="30" t="s">
        <v>942</v>
      </c>
      <c r="H337" s="30"/>
      <c r="I337" s="31" t="s">
        <v>1064</v>
      </c>
      <c r="J337" s="31" t="s">
        <v>881</v>
      </c>
      <c r="K337" s="31" t="s">
        <v>840</v>
      </c>
      <c r="L337" s="30" t="s">
        <v>837</v>
      </c>
      <c r="M337" s="17"/>
      <c r="N337" s="36"/>
      <c r="O337" s="32"/>
      <c r="P337" s="32">
        <v>20000</v>
      </c>
      <c r="Q337" s="32"/>
      <c r="R337" s="32"/>
      <c r="S337" s="32" t="s">
        <v>838</v>
      </c>
      <c r="T337" s="32" t="s">
        <v>838</v>
      </c>
      <c r="U337" s="32" t="s">
        <v>838</v>
      </c>
      <c r="V337" s="37" t="s">
        <v>838</v>
      </c>
      <c r="W337" s="32" t="s">
        <v>838</v>
      </c>
      <c r="X337" s="32" t="s">
        <v>838</v>
      </c>
      <c r="Y337" s="32" t="s">
        <v>838</v>
      </c>
      <c r="Z337" s="32" t="s">
        <v>838</v>
      </c>
      <c r="AA337" s="32" t="s">
        <v>838</v>
      </c>
      <c r="AB337" s="37" t="s">
        <v>838</v>
      </c>
      <c r="AC337" s="17" t="s">
        <v>45</v>
      </c>
      <c r="AD337" s="17" t="s">
        <v>841</v>
      </c>
      <c r="AE337" s="38" t="s">
        <v>138</v>
      </c>
    </row>
    <row r="338" spans="1:31" ht="107.25" customHeight="1" outlineLevel="1" x14ac:dyDescent="0.25">
      <c r="A338" s="36" t="s">
        <v>832</v>
      </c>
      <c r="B338" s="36" t="s">
        <v>812</v>
      </c>
      <c r="C338" s="53"/>
      <c r="D338" s="53" t="s">
        <v>856</v>
      </c>
      <c r="E338" s="53"/>
      <c r="F338" s="38"/>
      <c r="G338" s="30" t="s">
        <v>979</v>
      </c>
      <c r="H338" s="30"/>
      <c r="I338" s="31" t="s">
        <v>1064</v>
      </c>
      <c r="J338" s="31" t="s">
        <v>881</v>
      </c>
      <c r="K338" s="31" t="s">
        <v>840</v>
      </c>
      <c r="L338" s="30" t="s">
        <v>971</v>
      </c>
      <c r="M338" s="17"/>
      <c r="N338" s="36"/>
      <c r="O338" s="32"/>
      <c r="P338" s="32" t="s">
        <v>994</v>
      </c>
      <c r="Q338" s="32"/>
      <c r="R338" s="32"/>
      <c r="S338" s="32" t="s">
        <v>838</v>
      </c>
      <c r="T338" s="32" t="s">
        <v>838</v>
      </c>
      <c r="U338" s="32" t="s">
        <v>838</v>
      </c>
      <c r="V338" s="37" t="s">
        <v>838</v>
      </c>
      <c r="W338" s="32" t="s">
        <v>838</v>
      </c>
      <c r="X338" s="32" t="s">
        <v>838</v>
      </c>
      <c r="Y338" s="32" t="s">
        <v>838</v>
      </c>
      <c r="Z338" s="32" t="s">
        <v>838</v>
      </c>
      <c r="AA338" s="32" t="s">
        <v>838</v>
      </c>
      <c r="AB338" s="37" t="s">
        <v>838</v>
      </c>
      <c r="AC338" s="17" t="s">
        <v>45</v>
      </c>
      <c r="AD338" s="17" t="s">
        <v>841</v>
      </c>
      <c r="AE338" s="38" t="s">
        <v>138</v>
      </c>
    </row>
    <row r="339" spans="1:31" ht="97.5" customHeight="1" outlineLevel="1" x14ac:dyDescent="0.25">
      <c r="A339" s="36" t="s">
        <v>751</v>
      </c>
      <c r="B339" s="36" t="s">
        <v>813</v>
      </c>
      <c r="C339" s="53"/>
      <c r="D339" s="53" t="s">
        <v>856</v>
      </c>
      <c r="E339" s="53"/>
      <c r="F339" s="38" t="s">
        <v>526</v>
      </c>
      <c r="G339" s="30" t="s">
        <v>527</v>
      </c>
      <c r="H339" s="30" t="s">
        <v>952</v>
      </c>
      <c r="I339" s="31" t="s">
        <v>1065</v>
      </c>
      <c r="J339" s="31" t="s">
        <v>881</v>
      </c>
      <c r="K339" s="31" t="s">
        <v>840</v>
      </c>
      <c r="L339" s="30" t="s">
        <v>379</v>
      </c>
      <c r="M339" s="17"/>
      <c r="N339" s="36" t="s">
        <v>504</v>
      </c>
      <c r="O339" s="32"/>
      <c r="P339" s="32" t="s">
        <v>528</v>
      </c>
      <c r="Q339" s="32">
        <v>0</v>
      </c>
      <c r="R339" s="32">
        <v>0</v>
      </c>
      <c r="S339" s="32">
        <v>10</v>
      </c>
      <c r="T339" s="32">
        <v>840</v>
      </c>
      <c r="U339" s="32">
        <v>2325</v>
      </c>
      <c r="V339" s="37" t="s">
        <v>838</v>
      </c>
      <c r="W339" s="32">
        <v>3684</v>
      </c>
      <c r="X339" s="32">
        <v>3684</v>
      </c>
      <c r="Y339" s="32">
        <v>3684</v>
      </c>
      <c r="Z339" s="32">
        <v>3684</v>
      </c>
      <c r="AA339" s="32">
        <v>3684</v>
      </c>
      <c r="AB339" s="37">
        <v>1</v>
      </c>
      <c r="AC339" s="17" t="s">
        <v>98</v>
      </c>
      <c r="AD339" s="17" t="s">
        <v>465</v>
      </c>
      <c r="AE339" s="38" t="s">
        <v>138</v>
      </c>
    </row>
    <row r="340" spans="1:31" ht="97.5" customHeight="1" outlineLevel="1" x14ac:dyDescent="0.25">
      <c r="A340" s="33" t="s">
        <v>752</v>
      </c>
      <c r="B340" s="33" t="s">
        <v>813</v>
      </c>
      <c r="C340" s="52"/>
      <c r="D340" s="52" t="s">
        <v>856</v>
      </c>
      <c r="E340" s="52" t="s">
        <v>1093</v>
      </c>
      <c r="F340" s="43" t="s">
        <v>543</v>
      </c>
      <c r="G340" s="29" t="s">
        <v>544</v>
      </c>
      <c r="H340" s="30"/>
      <c r="I340" s="31" t="s">
        <v>1065</v>
      </c>
      <c r="J340" s="31" t="s">
        <v>881</v>
      </c>
      <c r="K340" s="31" t="s">
        <v>867</v>
      </c>
      <c r="L340" s="29" t="s">
        <v>379</v>
      </c>
      <c r="M340" s="18"/>
      <c r="N340" s="33"/>
      <c r="O340" s="34">
        <v>3683</v>
      </c>
      <c r="P340" s="34" t="s">
        <v>545</v>
      </c>
      <c r="Q340" s="34">
        <v>0</v>
      </c>
      <c r="R340" s="34">
        <v>0</v>
      </c>
      <c r="S340" s="34">
        <v>80</v>
      </c>
      <c r="T340" s="34">
        <v>1200</v>
      </c>
      <c r="U340" s="34">
        <v>3322</v>
      </c>
      <c r="V340" s="35">
        <f>U340/O340</f>
        <v>0.90198207982622858</v>
      </c>
      <c r="W340" s="34">
        <v>5262</v>
      </c>
      <c r="X340" s="34">
        <v>5262</v>
      </c>
      <c r="Y340" s="34">
        <v>5262</v>
      </c>
      <c r="Z340" s="34">
        <v>5262</v>
      </c>
      <c r="AA340" s="34">
        <v>5262</v>
      </c>
      <c r="AB340" s="35">
        <v>1</v>
      </c>
      <c r="AC340" s="18" t="s">
        <v>45</v>
      </c>
      <c r="AD340" s="18" t="s">
        <v>6</v>
      </c>
      <c r="AE340" s="43" t="s">
        <v>138</v>
      </c>
    </row>
    <row r="341" spans="1:31" ht="153.75" customHeight="1" outlineLevel="1" x14ac:dyDescent="0.25">
      <c r="A341" s="36" t="s">
        <v>751</v>
      </c>
      <c r="B341" s="36" t="s">
        <v>814</v>
      </c>
      <c r="C341" s="53"/>
      <c r="D341" s="53" t="s">
        <v>856</v>
      </c>
      <c r="E341" s="53"/>
      <c r="F341" s="38" t="s">
        <v>529</v>
      </c>
      <c r="G341" s="30" t="s">
        <v>1264</v>
      </c>
      <c r="H341" s="30"/>
      <c r="I341" s="31">
        <v>282</v>
      </c>
      <c r="J341" s="31" t="s">
        <v>840</v>
      </c>
      <c r="K341" s="31" t="s">
        <v>840</v>
      </c>
      <c r="L341" s="30" t="s">
        <v>1267</v>
      </c>
      <c r="M341" s="17"/>
      <c r="N341" s="36"/>
      <c r="O341" s="32"/>
      <c r="P341" s="32">
        <v>665</v>
      </c>
      <c r="Q341" s="32"/>
      <c r="R341" s="32" t="s">
        <v>1253</v>
      </c>
      <c r="S341" s="32" t="s">
        <v>1253</v>
      </c>
      <c r="T341" s="32" t="s">
        <v>1253</v>
      </c>
      <c r="U341" s="32" t="s">
        <v>1253</v>
      </c>
      <c r="V341" s="37" t="s">
        <v>838</v>
      </c>
      <c r="W341" s="32" t="s">
        <v>1253</v>
      </c>
      <c r="X341" s="32" t="s">
        <v>1253</v>
      </c>
      <c r="Y341" s="32" t="s">
        <v>1253</v>
      </c>
      <c r="Z341" s="32" t="s">
        <v>1284</v>
      </c>
      <c r="AA341" s="32" t="s">
        <v>1284</v>
      </c>
      <c r="AB341" s="37" t="s">
        <v>838</v>
      </c>
      <c r="AC341" s="17" t="s">
        <v>45</v>
      </c>
      <c r="AD341" s="17" t="s">
        <v>1266</v>
      </c>
      <c r="AE341" s="38" t="s">
        <v>138</v>
      </c>
    </row>
    <row r="342" spans="1:31" ht="97.5" customHeight="1" outlineLevel="1" x14ac:dyDescent="0.25">
      <c r="A342" s="36" t="s">
        <v>752</v>
      </c>
      <c r="B342" s="36" t="s">
        <v>814</v>
      </c>
      <c r="C342" s="53"/>
      <c r="D342" s="53" t="s">
        <v>856</v>
      </c>
      <c r="E342" s="53"/>
      <c r="F342" s="38" t="s">
        <v>546</v>
      </c>
      <c r="G342" s="30" t="s">
        <v>1265</v>
      </c>
      <c r="H342" s="30"/>
      <c r="I342" s="31">
        <v>282</v>
      </c>
      <c r="J342" s="31" t="s">
        <v>840</v>
      </c>
      <c r="K342" s="31" t="s">
        <v>840</v>
      </c>
      <c r="L342" s="30" t="s">
        <v>1267</v>
      </c>
      <c r="M342" s="17"/>
      <c r="N342" s="36"/>
      <c r="O342" s="32"/>
      <c r="P342" s="32">
        <v>665</v>
      </c>
      <c r="Q342" s="32">
        <v>0</v>
      </c>
      <c r="R342" s="32" t="s">
        <v>1253</v>
      </c>
      <c r="S342" s="32" t="s">
        <v>1253</v>
      </c>
      <c r="T342" s="32" t="s">
        <v>1253</v>
      </c>
      <c r="U342" s="32" t="s">
        <v>1285</v>
      </c>
      <c r="V342" s="37" t="s">
        <v>838</v>
      </c>
      <c r="W342" s="32" t="s">
        <v>1286</v>
      </c>
      <c r="X342" s="32" t="s">
        <v>1287</v>
      </c>
      <c r="Y342" s="32" t="s">
        <v>1288</v>
      </c>
      <c r="Z342" s="32" t="s">
        <v>1284</v>
      </c>
      <c r="AA342" s="32" t="s">
        <v>1284</v>
      </c>
      <c r="AB342" s="37" t="s">
        <v>838</v>
      </c>
      <c r="AC342" s="17" t="s">
        <v>45</v>
      </c>
      <c r="AD342" s="17" t="s">
        <v>6</v>
      </c>
      <c r="AE342" s="38" t="s">
        <v>138</v>
      </c>
    </row>
    <row r="343" spans="1:31" ht="97.5" customHeight="1" outlineLevel="1" x14ac:dyDescent="0.25">
      <c r="A343" s="36" t="s">
        <v>751</v>
      </c>
      <c r="B343" s="36" t="s">
        <v>815</v>
      </c>
      <c r="C343" s="53"/>
      <c r="D343" s="53" t="s">
        <v>856</v>
      </c>
      <c r="E343" s="53"/>
      <c r="F343" s="38" t="s">
        <v>530</v>
      </c>
      <c r="G343" s="30" t="s">
        <v>531</v>
      </c>
      <c r="H343" s="30" t="s">
        <v>953</v>
      </c>
      <c r="I343" s="31">
        <v>285</v>
      </c>
      <c r="J343" s="31" t="s">
        <v>881</v>
      </c>
      <c r="K343" s="31" t="s">
        <v>840</v>
      </c>
      <c r="L343" s="30" t="s">
        <v>434</v>
      </c>
      <c r="M343" s="17"/>
      <c r="N343" s="36" t="s">
        <v>532</v>
      </c>
      <c r="O343" s="32"/>
      <c r="P343" s="32">
        <v>328</v>
      </c>
      <c r="Q343" s="32"/>
      <c r="R343" s="32">
        <v>0</v>
      </c>
      <c r="S343" s="32">
        <v>0</v>
      </c>
      <c r="T343" s="32">
        <v>0</v>
      </c>
      <c r="U343" s="32">
        <v>0</v>
      </c>
      <c r="V343" s="37" t="s">
        <v>838</v>
      </c>
      <c r="W343" s="32">
        <v>0</v>
      </c>
      <c r="X343" s="32">
        <v>328</v>
      </c>
      <c r="Y343" s="32">
        <v>328</v>
      </c>
      <c r="Z343" s="32">
        <v>328</v>
      </c>
      <c r="AA343" s="32">
        <v>328</v>
      </c>
      <c r="AB343" s="37">
        <v>1</v>
      </c>
      <c r="AC343" s="17" t="s">
        <v>45</v>
      </c>
      <c r="AD343" s="17" t="s">
        <v>473</v>
      </c>
      <c r="AE343" s="38" t="s">
        <v>138</v>
      </c>
    </row>
    <row r="344" spans="1:31" ht="120" customHeight="1" outlineLevel="1" x14ac:dyDescent="0.25">
      <c r="A344" s="33" t="s">
        <v>752</v>
      </c>
      <c r="B344" s="33" t="s">
        <v>815</v>
      </c>
      <c r="C344" s="52"/>
      <c r="D344" s="52" t="s">
        <v>856</v>
      </c>
      <c r="E344" s="52" t="s">
        <v>1093</v>
      </c>
      <c r="F344" s="43" t="s">
        <v>547</v>
      </c>
      <c r="G344" s="29" t="s">
        <v>548</v>
      </c>
      <c r="H344" s="30"/>
      <c r="I344" s="31">
        <v>243285</v>
      </c>
      <c r="J344" s="31" t="s">
        <v>881</v>
      </c>
      <c r="K344" s="31" t="s">
        <v>840</v>
      </c>
      <c r="L344" s="29" t="s">
        <v>434</v>
      </c>
      <c r="M344" s="18"/>
      <c r="N344" s="33"/>
      <c r="O344" s="34">
        <v>295</v>
      </c>
      <c r="P344" s="34">
        <v>328</v>
      </c>
      <c r="Q344" s="34"/>
      <c r="R344" s="34">
        <v>0</v>
      </c>
      <c r="S344" s="34">
        <v>0</v>
      </c>
      <c r="T344" s="34">
        <v>262</v>
      </c>
      <c r="U344" s="34">
        <v>295</v>
      </c>
      <c r="V344" s="35">
        <v>1</v>
      </c>
      <c r="W344" s="34">
        <v>295</v>
      </c>
      <c r="X344" s="34">
        <v>328</v>
      </c>
      <c r="Y344" s="34">
        <v>328</v>
      </c>
      <c r="Z344" s="34">
        <v>328</v>
      </c>
      <c r="AA344" s="34">
        <v>328</v>
      </c>
      <c r="AB344" s="35">
        <f>AA344/P344</f>
        <v>1</v>
      </c>
      <c r="AC344" s="18" t="s">
        <v>45</v>
      </c>
      <c r="AD344" s="18" t="s">
        <v>6</v>
      </c>
      <c r="AE344" s="43" t="s">
        <v>138</v>
      </c>
    </row>
    <row r="345" spans="1:31" ht="152.25" customHeight="1" outlineLevel="1" x14ac:dyDescent="0.25">
      <c r="A345" s="36" t="s">
        <v>832</v>
      </c>
      <c r="B345" s="36" t="s">
        <v>815</v>
      </c>
      <c r="C345" s="53"/>
      <c r="D345" s="53" t="s">
        <v>856</v>
      </c>
      <c r="E345" s="53"/>
      <c r="F345" s="38"/>
      <c r="G345" s="30" t="s">
        <v>842</v>
      </c>
      <c r="H345" s="30"/>
      <c r="I345" s="31">
        <v>243285</v>
      </c>
      <c r="J345" s="31" t="s">
        <v>840</v>
      </c>
      <c r="K345" s="31" t="s">
        <v>840</v>
      </c>
      <c r="L345" s="30" t="s">
        <v>379</v>
      </c>
      <c r="M345" s="17"/>
      <c r="N345" s="36"/>
      <c r="O345" s="32"/>
      <c r="P345" s="32">
        <v>656</v>
      </c>
      <c r="Q345" s="32"/>
      <c r="R345" s="32"/>
      <c r="S345" s="32" t="s">
        <v>838</v>
      </c>
      <c r="T345" s="32" t="s">
        <v>838</v>
      </c>
      <c r="U345" s="32" t="s">
        <v>838</v>
      </c>
      <c r="V345" s="37" t="s">
        <v>838</v>
      </c>
      <c r="W345" s="32" t="s">
        <v>838</v>
      </c>
      <c r="X345" s="32" t="s">
        <v>838</v>
      </c>
      <c r="Y345" s="32" t="s">
        <v>838</v>
      </c>
      <c r="Z345" s="32" t="s">
        <v>838</v>
      </c>
      <c r="AA345" s="32" t="s">
        <v>838</v>
      </c>
      <c r="AB345" s="37" t="s">
        <v>838</v>
      </c>
      <c r="AC345" s="17" t="s">
        <v>45</v>
      </c>
      <c r="AD345" s="17" t="s">
        <v>6</v>
      </c>
      <c r="AE345" s="38" t="s">
        <v>138</v>
      </c>
    </row>
    <row r="346" spans="1:31" ht="97.5" customHeight="1" outlineLevel="1" x14ac:dyDescent="0.25">
      <c r="A346" s="36" t="s">
        <v>832</v>
      </c>
      <c r="B346" s="36" t="s">
        <v>815</v>
      </c>
      <c r="C346" s="53"/>
      <c r="D346" s="53" t="s">
        <v>856</v>
      </c>
      <c r="E346" s="53"/>
      <c r="F346" s="38"/>
      <c r="G346" s="30" t="s">
        <v>989</v>
      </c>
      <c r="H346" s="30"/>
      <c r="I346" s="31">
        <v>243285</v>
      </c>
      <c r="J346" s="31" t="s">
        <v>840</v>
      </c>
      <c r="K346" s="31" t="s">
        <v>840</v>
      </c>
      <c r="L346" s="30" t="s">
        <v>667</v>
      </c>
      <c r="M346" s="17"/>
      <c r="N346" s="36"/>
      <c r="O346" s="32"/>
      <c r="P346" s="32">
        <v>1</v>
      </c>
      <c r="Q346" s="32"/>
      <c r="R346" s="32"/>
      <c r="S346" s="32" t="s">
        <v>838</v>
      </c>
      <c r="T346" s="32" t="s">
        <v>838</v>
      </c>
      <c r="U346" s="32" t="s">
        <v>838</v>
      </c>
      <c r="V346" s="37" t="s">
        <v>838</v>
      </c>
      <c r="W346" s="32" t="s">
        <v>838</v>
      </c>
      <c r="X346" s="32" t="s">
        <v>838</v>
      </c>
      <c r="Y346" s="32" t="s">
        <v>838</v>
      </c>
      <c r="Z346" s="32" t="s">
        <v>838</v>
      </c>
      <c r="AA346" s="32" t="s">
        <v>838</v>
      </c>
      <c r="AB346" s="37" t="s">
        <v>838</v>
      </c>
      <c r="AC346" s="17" t="s">
        <v>45</v>
      </c>
      <c r="AD346" s="17" t="s">
        <v>990</v>
      </c>
      <c r="AE346" s="38" t="s">
        <v>138</v>
      </c>
    </row>
    <row r="347" spans="1:31" ht="201.75" customHeight="1" outlineLevel="1" x14ac:dyDescent="0.25">
      <c r="A347" s="36" t="s">
        <v>832</v>
      </c>
      <c r="B347" s="36" t="s">
        <v>815</v>
      </c>
      <c r="C347" s="53"/>
      <c r="D347" s="53" t="s">
        <v>856</v>
      </c>
      <c r="E347" s="53"/>
      <c r="F347" s="38"/>
      <c r="G347" s="30" t="s">
        <v>986</v>
      </c>
      <c r="H347" s="30"/>
      <c r="I347" s="31">
        <v>243285</v>
      </c>
      <c r="J347" s="31" t="s">
        <v>840</v>
      </c>
      <c r="K347" s="31" t="s">
        <v>840</v>
      </c>
      <c r="L347" s="30" t="s">
        <v>987</v>
      </c>
      <c r="M347" s="17"/>
      <c r="N347" s="36"/>
      <c r="O347" s="32"/>
      <c r="P347" s="32">
        <v>5</v>
      </c>
      <c r="Q347" s="32"/>
      <c r="R347" s="32"/>
      <c r="S347" s="32" t="s">
        <v>838</v>
      </c>
      <c r="T347" s="32" t="s">
        <v>838</v>
      </c>
      <c r="U347" s="32" t="s">
        <v>838</v>
      </c>
      <c r="V347" s="37" t="s">
        <v>838</v>
      </c>
      <c r="W347" s="32" t="s">
        <v>838</v>
      </c>
      <c r="X347" s="32" t="s">
        <v>838</v>
      </c>
      <c r="Y347" s="32" t="s">
        <v>838</v>
      </c>
      <c r="Z347" s="32" t="s">
        <v>838</v>
      </c>
      <c r="AA347" s="32" t="s">
        <v>838</v>
      </c>
      <c r="AB347" s="37" t="s">
        <v>838</v>
      </c>
      <c r="AC347" s="17" t="s">
        <v>45</v>
      </c>
      <c r="AD347" s="17" t="s">
        <v>6</v>
      </c>
      <c r="AE347" s="38" t="s">
        <v>138</v>
      </c>
    </row>
    <row r="348" spans="1:31" ht="148.5" customHeight="1" outlineLevel="1" x14ac:dyDescent="0.25">
      <c r="A348" s="36" t="s">
        <v>832</v>
      </c>
      <c r="B348" s="36" t="s">
        <v>815</v>
      </c>
      <c r="C348" s="53"/>
      <c r="D348" s="53" t="s">
        <v>856</v>
      </c>
      <c r="E348" s="53"/>
      <c r="F348" s="38"/>
      <c r="G348" s="30" t="s">
        <v>976</v>
      </c>
      <c r="H348" s="30"/>
      <c r="I348" s="31">
        <v>243285</v>
      </c>
      <c r="J348" s="31" t="s">
        <v>881</v>
      </c>
      <c r="K348" s="31" t="s">
        <v>840</v>
      </c>
      <c r="L348" s="30" t="s">
        <v>379</v>
      </c>
      <c r="M348" s="17"/>
      <c r="N348" s="36"/>
      <c r="O348" s="32"/>
      <c r="P348" s="32">
        <v>40</v>
      </c>
      <c r="Q348" s="32"/>
      <c r="R348" s="32">
        <v>0</v>
      </c>
      <c r="S348" s="32" t="s">
        <v>838</v>
      </c>
      <c r="T348" s="32" t="s">
        <v>838</v>
      </c>
      <c r="U348" s="32" t="s">
        <v>838</v>
      </c>
      <c r="V348" s="37" t="s">
        <v>838</v>
      </c>
      <c r="W348" s="32" t="s">
        <v>838</v>
      </c>
      <c r="X348" s="32" t="s">
        <v>838</v>
      </c>
      <c r="Y348" s="32" t="s">
        <v>838</v>
      </c>
      <c r="Z348" s="32" t="s">
        <v>838</v>
      </c>
      <c r="AA348" s="32" t="s">
        <v>838</v>
      </c>
      <c r="AB348" s="37" t="s">
        <v>838</v>
      </c>
      <c r="AC348" s="17" t="s">
        <v>45</v>
      </c>
      <c r="AD348" s="17" t="s">
        <v>6</v>
      </c>
      <c r="AE348" s="38" t="s">
        <v>138</v>
      </c>
    </row>
    <row r="349" spans="1:31" ht="97.5" customHeight="1" outlineLevel="1" x14ac:dyDescent="0.25">
      <c r="A349" s="36" t="s">
        <v>751</v>
      </c>
      <c r="B349" s="36" t="s">
        <v>816</v>
      </c>
      <c r="C349" s="53"/>
      <c r="D349" s="53" t="s">
        <v>856</v>
      </c>
      <c r="E349" s="53"/>
      <c r="F349" s="38" t="s">
        <v>533</v>
      </c>
      <c r="G349" s="30" t="s">
        <v>534</v>
      </c>
      <c r="H349" s="30"/>
      <c r="I349" s="31" t="s">
        <v>1066</v>
      </c>
      <c r="J349" s="31" t="s">
        <v>840</v>
      </c>
      <c r="K349" s="31" t="s">
        <v>840</v>
      </c>
      <c r="L349" s="30" t="s">
        <v>535</v>
      </c>
      <c r="M349" s="17"/>
      <c r="N349" s="36" t="s">
        <v>536</v>
      </c>
      <c r="O349" s="32"/>
      <c r="P349" s="32">
        <v>1</v>
      </c>
      <c r="Q349" s="32">
        <v>0</v>
      </c>
      <c r="R349" s="32">
        <v>0</v>
      </c>
      <c r="S349" s="32">
        <v>0</v>
      </c>
      <c r="T349" s="32">
        <v>0</v>
      </c>
      <c r="U349" s="32">
        <v>0</v>
      </c>
      <c r="V349" s="37" t="s">
        <v>838</v>
      </c>
      <c r="W349" s="32">
        <v>0</v>
      </c>
      <c r="X349" s="32">
        <v>0</v>
      </c>
      <c r="Y349" s="32">
        <v>0</v>
      </c>
      <c r="Z349" s="32">
        <v>0</v>
      </c>
      <c r="AA349" s="32">
        <v>1</v>
      </c>
      <c r="AB349" s="37">
        <v>1</v>
      </c>
      <c r="AC349" s="17" t="s">
        <v>498</v>
      </c>
      <c r="AD349" s="17" t="s">
        <v>473</v>
      </c>
      <c r="AE349" s="38" t="s">
        <v>138</v>
      </c>
    </row>
    <row r="350" spans="1:31" ht="97.5" customHeight="1" outlineLevel="1" x14ac:dyDescent="0.25">
      <c r="A350" s="36" t="s">
        <v>752</v>
      </c>
      <c r="B350" s="36" t="s">
        <v>816</v>
      </c>
      <c r="C350" s="53" t="s">
        <v>991</v>
      </c>
      <c r="D350" s="53" t="s">
        <v>856</v>
      </c>
      <c r="E350" s="53"/>
      <c r="F350" s="38" t="s">
        <v>549</v>
      </c>
      <c r="G350" s="30" t="s">
        <v>550</v>
      </c>
      <c r="H350" s="30"/>
      <c r="I350" s="31" t="s">
        <v>1066</v>
      </c>
      <c r="J350" s="31" t="s">
        <v>840</v>
      </c>
      <c r="K350" s="31" t="s">
        <v>840</v>
      </c>
      <c r="L350" s="30" t="s">
        <v>551</v>
      </c>
      <c r="M350" s="17"/>
      <c r="N350" s="36"/>
      <c r="O350" s="32"/>
      <c r="P350" s="32">
        <v>5</v>
      </c>
      <c r="Q350" s="32">
        <v>0</v>
      </c>
      <c r="R350" s="32">
        <v>0</v>
      </c>
      <c r="S350" s="32">
        <v>0</v>
      </c>
      <c r="T350" s="32">
        <v>1</v>
      </c>
      <c r="U350" s="32">
        <v>2</v>
      </c>
      <c r="V350" s="37" t="s">
        <v>838</v>
      </c>
      <c r="W350" s="32">
        <v>5</v>
      </c>
      <c r="X350" s="32">
        <v>5</v>
      </c>
      <c r="Y350" s="32">
        <v>5</v>
      </c>
      <c r="Z350" s="32">
        <v>5</v>
      </c>
      <c r="AA350" s="32">
        <v>5</v>
      </c>
      <c r="AB350" s="37">
        <v>1</v>
      </c>
      <c r="AC350" s="17" t="s">
        <v>45</v>
      </c>
      <c r="AD350" s="17" t="s">
        <v>6</v>
      </c>
      <c r="AE350" s="38" t="s">
        <v>138</v>
      </c>
    </row>
    <row r="351" spans="1:31" ht="97.5" customHeight="1" outlineLevel="1" x14ac:dyDescent="0.25">
      <c r="A351" s="36" t="s">
        <v>752</v>
      </c>
      <c r="B351" s="36" t="s">
        <v>816</v>
      </c>
      <c r="C351" s="53" t="s">
        <v>991</v>
      </c>
      <c r="D351" s="53" t="s">
        <v>856</v>
      </c>
      <c r="E351" s="53"/>
      <c r="F351" s="38" t="s">
        <v>552</v>
      </c>
      <c r="G351" s="30" t="s">
        <v>553</v>
      </c>
      <c r="H351" s="30"/>
      <c r="I351" s="31" t="s">
        <v>1066</v>
      </c>
      <c r="J351" s="31" t="s">
        <v>840</v>
      </c>
      <c r="K351" s="31" t="s">
        <v>840</v>
      </c>
      <c r="L351" s="30" t="s">
        <v>551</v>
      </c>
      <c r="M351" s="17"/>
      <c r="N351" s="36"/>
      <c r="O351" s="32"/>
      <c r="P351" s="32">
        <v>9</v>
      </c>
      <c r="Q351" s="32">
        <v>0</v>
      </c>
      <c r="R351" s="32">
        <v>0</v>
      </c>
      <c r="S351" s="32">
        <v>0</v>
      </c>
      <c r="T351" s="32">
        <v>0</v>
      </c>
      <c r="U351" s="32">
        <v>2</v>
      </c>
      <c r="V351" s="37" t="s">
        <v>838</v>
      </c>
      <c r="W351" s="32">
        <v>3</v>
      </c>
      <c r="X351" s="32">
        <v>5</v>
      </c>
      <c r="Y351" s="32">
        <v>7</v>
      </c>
      <c r="Z351" s="32">
        <v>9</v>
      </c>
      <c r="AA351" s="32">
        <v>9</v>
      </c>
      <c r="AB351" s="37">
        <v>1</v>
      </c>
      <c r="AC351" s="17" t="s">
        <v>45</v>
      </c>
      <c r="AD351" s="17" t="s">
        <v>6</v>
      </c>
      <c r="AE351" s="38" t="s">
        <v>138</v>
      </c>
    </row>
    <row r="352" spans="1:31" ht="97.5" customHeight="1" outlineLevel="1" x14ac:dyDescent="0.25">
      <c r="A352" s="36" t="s">
        <v>832</v>
      </c>
      <c r="B352" s="36" t="s">
        <v>816</v>
      </c>
      <c r="C352" s="53" t="s">
        <v>993</v>
      </c>
      <c r="D352" s="53" t="s">
        <v>856</v>
      </c>
      <c r="E352" s="53"/>
      <c r="F352" s="38"/>
      <c r="G352" s="30" t="s">
        <v>992</v>
      </c>
      <c r="H352" s="30"/>
      <c r="I352" s="31"/>
      <c r="J352" s="31" t="s">
        <v>840</v>
      </c>
      <c r="K352" s="31" t="s">
        <v>840</v>
      </c>
      <c r="L352" s="30" t="s">
        <v>551</v>
      </c>
      <c r="M352" s="17"/>
      <c r="N352" s="36"/>
      <c r="O352" s="32"/>
      <c r="P352" s="32">
        <v>1</v>
      </c>
      <c r="Q352" s="32"/>
      <c r="R352" s="32"/>
      <c r="S352" s="32" t="s">
        <v>838</v>
      </c>
      <c r="T352" s="32" t="s">
        <v>838</v>
      </c>
      <c r="U352" s="32" t="s">
        <v>838</v>
      </c>
      <c r="V352" s="37" t="s">
        <v>838</v>
      </c>
      <c r="W352" s="32" t="s">
        <v>838</v>
      </c>
      <c r="X352" s="32" t="s">
        <v>838</v>
      </c>
      <c r="Y352" s="32" t="s">
        <v>838</v>
      </c>
      <c r="Z352" s="32" t="s">
        <v>838</v>
      </c>
      <c r="AA352" s="32" t="s">
        <v>838</v>
      </c>
      <c r="AB352" s="37" t="s">
        <v>838</v>
      </c>
      <c r="AC352" s="17" t="s">
        <v>45</v>
      </c>
      <c r="AD352" s="17" t="s">
        <v>6</v>
      </c>
      <c r="AE352" s="38" t="s">
        <v>138</v>
      </c>
    </row>
    <row r="353" spans="1:31" ht="139.5" customHeight="1" outlineLevel="1" x14ac:dyDescent="0.25">
      <c r="A353" s="36" t="s">
        <v>751</v>
      </c>
      <c r="B353" s="36" t="s">
        <v>817</v>
      </c>
      <c r="C353" s="53"/>
      <c r="D353" s="53" t="s">
        <v>856</v>
      </c>
      <c r="E353" s="53"/>
      <c r="F353" s="38" t="s">
        <v>1338</v>
      </c>
      <c r="G353" s="30" t="s">
        <v>1237</v>
      </c>
      <c r="H353" s="30"/>
      <c r="I353" s="31" t="s">
        <v>1067</v>
      </c>
      <c r="J353" s="31" t="s">
        <v>881</v>
      </c>
      <c r="K353" s="31" t="s">
        <v>840</v>
      </c>
      <c r="L353" s="30" t="s">
        <v>379</v>
      </c>
      <c r="M353" s="17"/>
      <c r="N353" s="36" t="s">
        <v>569</v>
      </c>
      <c r="O353" s="32"/>
      <c r="P353" s="32">
        <v>14568</v>
      </c>
      <c r="Q353" s="32">
        <v>0</v>
      </c>
      <c r="R353" s="32">
        <v>0</v>
      </c>
      <c r="S353" s="32">
        <v>0</v>
      </c>
      <c r="T353" s="32">
        <v>1598.103108</v>
      </c>
      <c r="U353" s="32">
        <v>4411.9551420000007</v>
      </c>
      <c r="V353" s="37" t="s">
        <v>838</v>
      </c>
      <c r="W353" s="32">
        <v>7937.9999999999991</v>
      </c>
      <c r="X353" s="32">
        <v>9639</v>
      </c>
      <c r="Y353" s="32">
        <v>10772.999999999998</v>
      </c>
      <c r="Z353" s="32">
        <v>13040.999999999998</v>
      </c>
      <c r="AA353" s="32">
        <v>14567.930999999999</v>
      </c>
      <c r="AB353" s="37">
        <v>1</v>
      </c>
      <c r="AC353" s="17" t="s">
        <v>45</v>
      </c>
      <c r="AD353" s="17" t="s">
        <v>465</v>
      </c>
      <c r="AE353" s="38" t="s">
        <v>138</v>
      </c>
    </row>
    <row r="354" spans="1:31" ht="118.5" customHeight="1" outlineLevel="1" x14ac:dyDescent="0.25">
      <c r="A354" s="36" t="s">
        <v>751</v>
      </c>
      <c r="B354" s="36" t="s">
        <v>817</v>
      </c>
      <c r="C354" s="53"/>
      <c r="D354" s="53" t="s">
        <v>856</v>
      </c>
      <c r="E354" s="53"/>
      <c r="F354" s="38" t="s">
        <v>1339</v>
      </c>
      <c r="G354" s="30" t="s">
        <v>554</v>
      </c>
      <c r="H354" s="30"/>
      <c r="I354" s="31" t="s">
        <v>1067</v>
      </c>
      <c r="J354" s="31" t="s">
        <v>881</v>
      </c>
      <c r="K354" s="31" t="s">
        <v>840</v>
      </c>
      <c r="L354" s="30" t="s">
        <v>379</v>
      </c>
      <c r="M354" s="17"/>
      <c r="N354" s="36" t="s">
        <v>568</v>
      </c>
      <c r="O354" s="32"/>
      <c r="P354" s="32">
        <v>9934</v>
      </c>
      <c r="Q354" s="32">
        <v>0</v>
      </c>
      <c r="R354" s="32">
        <v>0</v>
      </c>
      <c r="S354" s="32">
        <v>0</v>
      </c>
      <c r="T354" s="32">
        <v>461.04268800000006</v>
      </c>
      <c r="U354" s="32">
        <v>1383.6449280000002</v>
      </c>
      <c r="V354" s="37" t="s">
        <v>838</v>
      </c>
      <c r="W354" s="32">
        <v>3631.1040000000003</v>
      </c>
      <c r="X354" s="32">
        <v>5206.2719999999999</v>
      </c>
      <c r="Y354" s="32">
        <v>6781.4400000000005</v>
      </c>
      <c r="Z354" s="32">
        <v>8356.6080000000002</v>
      </c>
      <c r="AA354" s="32">
        <v>9934</v>
      </c>
      <c r="AB354" s="37">
        <v>1</v>
      </c>
      <c r="AC354" s="17" t="s">
        <v>45</v>
      </c>
      <c r="AD354" s="17" t="s">
        <v>465</v>
      </c>
      <c r="AE354" s="38" t="s">
        <v>138</v>
      </c>
    </row>
    <row r="355" spans="1:31" ht="126" customHeight="1" outlineLevel="1" x14ac:dyDescent="0.25">
      <c r="A355" s="33" t="s">
        <v>752</v>
      </c>
      <c r="B355" s="33" t="s">
        <v>817</v>
      </c>
      <c r="C355" s="52"/>
      <c r="D355" s="52" t="s">
        <v>856</v>
      </c>
      <c r="E355" s="52" t="s">
        <v>1093</v>
      </c>
      <c r="F355" s="43" t="s">
        <v>1340</v>
      </c>
      <c r="G355" s="29" t="s">
        <v>555</v>
      </c>
      <c r="H355" s="30"/>
      <c r="I355" s="31" t="s">
        <v>1067</v>
      </c>
      <c r="J355" s="31" t="s">
        <v>881</v>
      </c>
      <c r="K355" s="31" t="s">
        <v>840</v>
      </c>
      <c r="L355" s="29" t="s">
        <v>469</v>
      </c>
      <c r="M355" s="18"/>
      <c r="N355" s="33"/>
      <c r="O355" s="34">
        <v>11562</v>
      </c>
      <c r="P355" s="34">
        <v>25693</v>
      </c>
      <c r="Q355" s="34">
        <v>0</v>
      </c>
      <c r="R355" s="34">
        <v>0</v>
      </c>
      <c r="S355" s="34">
        <v>0</v>
      </c>
      <c r="T355" s="34">
        <v>4188</v>
      </c>
      <c r="U355" s="34">
        <v>11562</v>
      </c>
      <c r="V355" s="35">
        <v>1</v>
      </c>
      <c r="W355" s="34">
        <v>14000</v>
      </c>
      <c r="X355" s="34">
        <v>17000</v>
      </c>
      <c r="Y355" s="34">
        <v>19000</v>
      </c>
      <c r="Z355" s="34">
        <v>23000</v>
      </c>
      <c r="AA355" s="34">
        <v>25693</v>
      </c>
      <c r="AB355" s="35">
        <f>AA355/P355</f>
        <v>1</v>
      </c>
      <c r="AC355" s="18" t="s">
        <v>556</v>
      </c>
      <c r="AD355" s="18" t="s">
        <v>6</v>
      </c>
      <c r="AE355" s="43" t="s">
        <v>138</v>
      </c>
    </row>
    <row r="356" spans="1:31" ht="97.5" customHeight="1" outlineLevel="1" x14ac:dyDescent="0.25">
      <c r="A356" s="36" t="s">
        <v>752</v>
      </c>
      <c r="B356" s="36" t="s">
        <v>817</v>
      </c>
      <c r="C356" s="53"/>
      <c r="D356" s="53" t="s">
        <v>856</v>
      </c>
      <c r="E356" s="53"/>
      <c r="F356" s="38" t="s">
        <v>1341</v>
      </c>
      <c r="G356" s="30" t="s">
        <v>1183</v>
      </c>
      <c r="H356" s="30"/>
      <c r="I356" s="31" t="s">
        <v>1067</v>
      </c>
      <c r="J356" s="31" t="s">
        <v>881</v>
      </c>
      <c r="K356" s="31" t="s">
        <v>840</v>
      </c>
      <c r="L356" s="30" t="s">
        <v>469</v>
      </c>
      <c r="M356" s="17"/>
      <c r="N356" s="36"/>
      <c r="O356" s="32"/>
      <c r="P356" s="32">
        <v>12934</v>
      </c>
      <c r="Q356" s="32">
        <v>0</v>
      </c>
      <c r="R356" s="32">
        <v>0</v>
      </c>
      <c r="S356" s="32">
        <v>0</v>
      </c>
      <c r="T356" s="32">
        <v>892</v>
      </c>
      <c r="U356" s="32">
        <v>2677</v>
      </c>
      <c r="V356" s="37" t="s">
        <v>838</v>
      </c>
      <c r="W356" s="32">
        <v>4728</v>
      </c>
      <c r="X356" s="32">
        <v>6779</v>
      </c>
      <c r="Y356" s="32">
        <v>8830</v>
      </c>
      <c r="Z356" s="32">
        <v>10881</v>
      </c>
      <c r="AA356" s="32">
        <v>12934</v>
      </c>
      <c r="AB356" s="37">
        <v>1</v>
      </c>
      <c r="AC356" s="17" t="s">
        <v>556</v>
      </c>
      <c r="AD356" s="17" t="s">
        <v>6</v>
      </c>
      <c r="AE356" s="38" t="s">
        <v>138</v>
      </c>
    </row>
    <row r="357" spans="1:31" ht="182.25" customHeight="1" outlineLevel="1" x14ac:dyDescent="0.25">
      <c r="A357" s="36" t="s">
        <v>751</v>
      </c>
      <c r="B357" s="36" t="s">
        <v>818</v>
      </c>
      <c r="C357" s="53"/>
      <c r="D357" s="53" t="s">
        <v>856</v>
      </c>
      <c r="E357" s="53"/>
      <c r="F357" s="38" t="s">
        <v>557</v>
      </c>
      <c r="G357" s="30" t="s">
        <v>558</v>
      </c>
      <c r="H357" s="30" t="s">
        <v>954</v>
      </c>
      <c r="I357" s="31" t="s">
        <v>1068</v>
      </c>
      <c r="J357" s="31" t="s">
        <v>881</v>
      </c>
      <c r="K357" s="31" t="s">
        <v>840</v>
      </c>
      <c r="L357" s="30" t="s">
        <v>40</v>
      </c>
      <c r="M357" s="17"/>
      <c r="N357" s="36" t="s">
        <v>567</v>
      </c>
      <c r="O357" s="32"/>
      <c r="P357" s="32" t="s">
        <v>440</v>
      </c>
      <c r="Q357" s="54">
        <v>0</v>
      </c>
      <c r="R357" s="54">
        <v>0</v>
      </c>
      <c r="S357" s="54">
        <v>0</v>
      </c>
      <c r="T357" s="54">
        <v>0</v>
      </c>
      <c r="U357" s="54">
        <v>70</v>
      </c>
      <c r="V357" s="54" t="s">
        <v>838</v>
      </c>
      <c r="W357" s="54">
        <v>70</v>
      </c>
      <c r="X357" s="54">
        <v>70</v>
      </c>
      <c r="Y357" s="54">
        <v>70</v>
      </c>
      <c r="Z357" s="54">
        <v>70</v>
      </c>
      <c r="AA357" s="54">
        <v>70</v>
      </c>
      <c r="AB357" s="37">
        <v>1</v>
      </c>
      <c r="AC357" s="17" t="s">
        <v>441</v>
      </c>
      <c r="AD357" s="17" t="s">
        <v>1195</v>
      </c>
      <c r="AE357" s="38" t="s">
        <v>138</v>
      </c>
    </row>
    <row r="358" spans="1:31" ht="165.75" customHeight="1" outlineLevel="1" x14ac:dyDescent="0.25">
      <c r="A358" s="36" t="s">
        <v>751</v>
      </c>
      <c r="B358" s="36" t="s">
        <v>818</v>
      </c>
      <c r="C358" s="53"/>
      <c r="D358" s="53" t="s">
        <v>856</v>
      </c>
      <c r="E358" s="53"/>
      <c r="F358" s="38" t="s">
        <v>559</v>
      </c>
      <c r="G358" s="30" t="s">
        <v>560</v>
      </c>
      <c r="H358" s="30"/>
      <c r="I358" s="31" t="s">
        <v>1068</v>
      </c>
      <c r="J358" s="31" t="s">
        <v>881</v>
      </c>
      <c r="K358" s="31" t="s">
        <v>840</v>
      </c>
      <c r="L358" s="30" t="s">
        <v>40</v>
      </c>
      <c r="M358" s="17"/>
      <c r="N358" s="36" t="s">
        <v>567</v>
      </c>
      <c r="O358" s="32"/>
      <c r="P358" s="32" t="s">
        <v>561</v>
      </c>
      <c r="Q358" s="54">
        <v>0</v>
      </c>
      <c r="R358" s="54">
        <v>0</v>
      </c>
      <c r="S358" s="54">
        <v>0</v>
      </c>
      <c r="T358" s="54">
        <v>0</v>
      </c>
      <c r="U358" s="54">
        <v>70</v>
      </c>
      <c r="V358" s="54" t="s">
        <v>838</v>
      </c>
      <c r="W358" s="54">
        <v>70</v>
      </c>
      <c r="X358" s="54">
        <v>70</v>
      </c>
      <c r="Y358" s="54">
        <v>70</v>
      </c>
      <c r="Z358" s="54">
        <v>70</v>
      </c>
      <c r="AA358" s="54">
        <v>70</v>
      </c>
      <c r="AB358" s="37">
        <v>1</v>
      </c>
      <c r="AC358" s="17" t="s">
        <v>441</v>
      </c>
      <c r="AD358" s="17" t="s">
        <v>1195</v>
      </c>
      <c r="AE358" s="38" t="s">
        <v>138</v>
      </c>
    </row>
    <row r="359" spans="1:31" ht="97.5" customHeight="1" outlineLevel="1" x14ac:dyDescent="0.25">
      <c r="A359" s="33" t="s">
        <v>752</v>
      </c>
      <c r="B359" s="33" t="s">
        <v>818</v>
      </c>
      <c r="C359" s="52"/>
      <c r="D359" s="52" t="s">
        <v>856</v>
      </c>
      <c r="E359" s="52" t="s">
        <v>1093</v>
      </c>
      <c r="F359" s="43" t="s">
        <v>572</v>
      </c>
      <c r="G359" s="29" t="s">
        <v>573</v>
      </c>
      <c r="H359" s="30"/>
      <c r="I359" s="31" t="s">
        <v>1068</v>
      </c>
      <c r="J359" s="31" t="s">
        <v>881</v>
      </c>
      <c r="K359" s="31" t="s">
        <v>840</v>
      </c>
      <c r="L359" s="29" t="s">
        <v>379</v>
      </c>
      <c r="M359" s="18"/>
      <c r="N359" s="33"/>
      <c r="O359" s="34">
        <v>1260</v>
      </c>
      <c r="P359" s="34">
        <v>3150</v>
      </c>
      <c r="Q359" s="34">
        <v>0</v>
      </c>
      <c r="R359" s="34">
        <v>0</v>
      </c>
      <c r="S359" s="34">
        <v>0</v>
      </c>
      <c r="T359" s="34">
        <v>450</v>
      </c>
      <c r="U359" s="34">
        <v>1260</v>
      </c>
      <c r="V359" s="35">
        <v>1</v>
      </c>
      <c r="W359" s="34">
        <v>1710</v>
      </c>
      <c r="X359" s="34">
        <v>2160</v>
      </c>
      <c r="Y359" s="34">
        <v>2610</v>
      </c>
      <c r="Z359" s="34">
        <v>3060</v>
      </c>
      <c r="AA359" s="34">
        <v>3150</v>
      </c>
      <c r="AB359" s="35">
        <f>AA359/P359</f>
        <v>1</v>
      </c>
      <c r="AC359" s="18" t="s">
        <v>45</v>
      </c>
      <c r="AD359" s="18" t="s">
        <v>6</v>
      </c>
      <c r="AE359" s="43" t="s">
        <v>138</v>
      </c>
    </row>
    <row r="360" spans="1:31" ht="97.5" customHeight="1" outlineLevel="1" x14ac:dyDescent="0.25">
      <c r="A360" s="36" t="s">
        <v>752</v>
      </c>
      <c r="B360" s="36" t="s">
        <v>818</v>
      </c>
      <c r="C360" s="53"/>
      <c r="D360" s="53" t="s">
        <v>856</v>
      </c>
      <c r="E360" s="53"/>
      <c r="F360" s="38" t="s">
        <v>574</v>
      </c>
      <c r="G360" s="30" t="s">
        <v>575</v>
      </c>
      <c r="H360" s="30"/>
      <c r="I360" s="31" t="s">
        <v>1068</v>
      </c>
      <c r="J360" s="31" t="s">
        <v>881</v>
      </c>
      <c r="K360" s="31" t="s">
        <v>840</v>
      </c>
      <c r="L360" s="30" t="s">
        <v>379</v>
      </c>
      <c r="M360" s="17"/>
      <c r="N360" s="36"/>
      <c r="O360" s="32"/>
      <c r="P360" s="32">
        <v>11025</v>
      </c>
      <c r="Q360" s="32"/>
      <c r="R360" s="32">
        <v>0</v>
      </c>
      <c r="S360" s="32">
        <v>0</v>
      </c>
      <c r="T360" s="32">
        <v>735</v>
      </c>
      <c r="U360" s="32">
        <v>2205</v>
      </c>
      <c r="V360" s="37" t="s">
        <v>838</v>
      </c>
      <c r="W360" s="32">
        <f>U360+2756</f>
        <v>4961</v>
      </c>
      <c r="X360" s="32">
        <f>W360+2756</f>
        <v>7717</v>
      </c>
      <c r="Y360" s="32">
        <f>X360+2756</f>
        <v>10473</v>
      </c>
      <c r="Z360" s="32">
        <v>11025</v>
      </c>
      <c r="AA360" s="32">
        <v>11025</v>
      </c>
      <c r="AB360" s="37">
        <v>1</v>
      </c>
      <c r="AC360" s="17" t="s">
        <v>45</v>
      </c>
      <c r="AD360" s="17" t="s">
        <v>6</v>
      </c>
      <c r="AE360" s="38" t="s">
        <v>138</v>
      </c>
    </row>
    <row r="361" spans="1:31" ht="97.5" customHeight="1" outlineLevel="1" x14ac:dyDescent="0.25">
      <c r="A361" s="36" t="s">
        <v>751</v>
      </c>
      <c r="B361" s="36" t="s">
        <v>819</v>
      </c>
      <c r="C361" s="53"/>
      <c r="D361" s="53" t="s">
        <v>856</v>
      </c>
      <c r="E361" s="53"/>
      <c r="F361" s="38" t="s">
        <v>562</v>
      </c>
      <c r="G361" s="30" t="s">
        <v>563</v>
      </c>
      <c r="H361" s="30" t="s">
        <v>1087</v>
      </c>
      <c r="I361" s="31">
        <v>285</v>
      </c>
      <c r="J361" s="31" t="s">
        <v>840</v>
      </c>
      <c r="K361" s="31" t="s">
        <v>840</v>
      </c>
      <c r="L361" s="30" t="s">
        <v>564</v>
      </c>
      <c r="M361" s="17"/>
      <c r="N361" s="36" t="s">
        <v>566</v>
      </c>
      <c r="O361" s="32"/>
      <c r="P361" s="32">
        <v>160</v>
      </c>
      <c r="Q361" s="32">
        <v>0</v>
      </c>
      <c r="R361" s="32">
        <v>0</v>
      </c>
      <c r="S361" s="32">
        <v>0</v>
      </c>
      <c r="T361" s="32">
        <v>0</v>
      </c>
      <c r="U361" s="32">
        <v>30</v>
      </c>
      <c r="V361" s="37" t="s">
        <v>838</v>
      </c>
      <c r="W361" s="32">
        <v>90</v>
      </c>
      <c r="X361" s="32">
        <v>120</v>
      </c>
      <c r="Y361" s="32">
        <v>160</v>
      </c>
      <c r="Z361" s="32">
        <v>160</v>
      </c>
      <c r="AA361" s="32">
        <v>160</v>
      </c>
      <c r="AB361" s="37">
        <v>1</v>
      </c>
      <c r="AC361" s="17" t="s">
        <v>565</v>
      </c>
      <c r="AD361" s="17" t="s">
        <v>6</v>
      </c>
      <c r="AE361" s="38" t="s">
        <v>138</v>
      </c>
    </row>
    <row r="362" spans="1:31" ht="134.25" customHeight="1" outlineLevel="1" x14ac:dyDescent="0.25">
      <c r="A362" s="36" t="s">
        <v>752</v>
      </c>
      <c r="B362" s="36" t="s">
        <v>819</v>
      </c>
      <c r="C362" s="53"/>
      <c r="D362" s="53" t="s">
        <v>856</v>
      </c>
      <c r="E362" s="53"/>
      <c r="F362" s="38" t="s">
        <v>576</v>
      </c>
      <c r="G362" s="30" t="s">
        <v>577</v>
      </c>
      <c r="H362" s="30"/>
      <c r="I362" s="31">
        <v>285</v>
      </c>
      <c r="J362" s="31" t="s">
        <v>840</v>
      </c>
      <c r="K362" s="31" t="s">
        <v>840</v>
      </c>
      <c r="L362" s="30" t="s">
        <v>578</v>
      </c>
      <c r="M362" s="17"/>
      <c r="N362" s="36"/>
      <c r="O362" s="32"/>
      <c r="P362" s="32">
        <v>160</v>
      </c>
      <c r="Q362" s="32">
        <v>0</v>
      </c>
      <c r="R362" s="32">
        <v>0</v>
      </c>
      <c r="S362" s="32">
        <v>0</v>
      </c>
      <c r="T362" s="32">
        <v>30</v>
      </c>
      <c r="U362" s="32">
        <v>90</v>
      </c>
      <c r="V362" s="37" t="s">
        <v>838</v>
      </c>
      <c r="W362" s="32">
        <v>120</v>
      </c>
      <c r="X362" s="32">
        <v>150</v>
      </c>
      <c r="Y362" s="32">
        <v>160</v>
      </c>
      <c r="Z362" s="32">
        <v>160</v>
      </c>
      <c r="AA362" s="32">
        <v>160</v>
      </c>
      <c r="AB362" s="37">
        <v>1</v>
      </c>
      <c r="AC362" s="17" t="s">
        <v>45</v>
      </c>
      <c r="AD362" s="17" t="s">
        <v>6</v>
      </c>
      <c r="AE362" s="38" t="s">
        <v>138</v>
      </c>
    </row>
    <row r="363" spans="1:31" ht="97.5" customHeight="1" outlineLevel="1" x14ac:dyDescent="0.25">
      <c r="A363" s="36" t="s">
        <v>752</v>
      </c>
      <c r="B363" s="36" t="s">
        <v>819</v>
      </c>
      <c r="C363" s="53"/>
      <c r="D363" s="53" t="s">
        <v>856</v>
      </c>
      <c r="E363" s="53"/>
      <c r="F363" s="38" t="s">
        <v>579</v>
      </c>
      <c r="G363" s="30" t="s">
        <v>580</v>
      </c>
      <c r="H363" s="30"/>
      <c r="I363" s="31">
        <v>285</v>
      </c>
      <c r="J363" s="31" t="s">
        <v>840</v>
      </c>
      <c r="K363" s="31" t="s">
        <v>840</v>
      </c>
      <c r="L363" s="30" t="s">
        <v>458</v>
      </c>
      <c r="M363" s="17"/>
      <c r="N363" s="36"/>
      <c r="O363" s="32"/>
      <c r="P363" s="32">
        <v>184</v>
      </c>
      <c r="Q363" s="32">
        <v>0</v>
      </c>
      <c r="R363" s="32">
        <v>0</v>
      </c>
      <c r="S363" s="32">
        <v>0</v>
      </c>
      <c r="T363" s="32">
        <v>3</v>
      </c>
      <c r="U363" s="32">
        <v>10</v>
      </c>
      <c r="V363" s="37" t="s">
        <v>838</v>
      </c>
      <c r="W363" s="32">
        <v>90</v>
      </c>
      <c r="X363" s="32">
        <v>140</v>
      </c>
      <c r="Y363" s="32">
        <v>184</v>
      </c>
      <c r="Z363" s="32">
        <v>184</v>
      </c>
      <c r="AA363" s="32">
        <v>184</v>
      </c>
      <c r="AB363" s="37">
        <v>1</v>
      </c>
      <c r="AC363" s="17" t="s">
        <v>45</v>
      </c>
      <c r="AD363" s="17" t="s">
        <v>6</v>
      </c>
      <c r="AE363" s="38" t="s">
        <v>138</v>
      </c>
    </row>
    <row r="364" spans="1:31" ht="97.5" customHeight="1" outlineLevel="1" x14ac:dyDescent="0.25">
      <c r="A364" s="36" t="s">
        <v>832</v>
      </c>
      <c r="B364" s="36" t="s">
        <v>819</v>
      </c>
      <c r="C364" s="53"/>
      <c r="D364" s="53" t="s">
        <v>856</v>
      </c>
      <c r="E364" s="53"/>
      <c r="F364" s="38"/>
      <c r="G364" s="30" t="s">
        <v>1021</v>
      </c>
      <c r="H364" s="30"/>
      <c r="I364" s="31"/>
      <c r="J364" s="31" t="s">
        <v>840</v>
      </c>
      <c r="K364" s="31" t="s">
        <v>840</v>
      </c>
      <c r="L364" s="30" t="s">
        <v>1022</v>
      </c>
      <c r="M364" s="17"/>
      <c r="N364" s="36"/>
      <c r="O364" s="32"/>
      <c r="P364" s="32">
        <v>80</v>
      </c>
      <c r="Q364" s="32"/>
      <c r="R364" s="32"/>
      <c r="S364" s="32" t="s">
        <v>838</v>
      </c>
      <c r="T364" s="32" t="s">
        <v>838</v>
      </c>
      <c r="U364" s="32" t="s">
        <v>838</v>
      </c>
      <c r="V364" s="37" t="s">
        <v>838</v>
      </c>
      <c r="W364" s="32" t="s">
        <v>838</v>
      </c>
      <c r="X364" s="32" t="s">
        <v>838</v>
      </c>
      <c r="Y364" s="32" t="s">
        <v>838</v>
      </c>
      <c r="Z364" s="32" t="s">
        <v>838</v>
      </c>
      <c r="AA364" s="32" t="s">
        <v>838</v>
      </c>
      <c r="AB364" s="37" t="s">
        <v>838</v>
      </c>
      <c r="AC364" s="17" t="s">
        <v>759</v>
      </c>
      <c r="AD364" s="17" t="s">
        <v>6</v>
      </c>
      <c r="AE364" s="38" t="s">
        <v>138</v>
      </c>
    </row>
    <row r="365" spans="1:31" ht="97.5" customHeight="1" outlineLevel="1" x14ac:dyDescent="0.25">
      <c r="A365" s="36" t="s">
        <v>751</v>
      </c>
      <c r="B365" s="36" t="s">
        <v>820</v>
      </c>
      <c r="C365" s="53"/>
      <c r="D365" s="53" t="s">
        <v>856</v>
      </c>
      <c r="E365" s="53"/>
      <c r="F365" s="38" t="s">
        <v>570</v>
      </c>
      <c r="G365" s="30" t="s">
        <v>1196</v>
      </c>
      <c r="H365" s="30"/>
      <c r="I365" s="31" t="s">
        <v>1069</v>
      </c>
      <c r="J365" s="31" t="s">
        <v>881</v>
      </c>
      <c r="K365" s="31" t="s">
        <v>840</v>
      </c>
      <c r="L365" s="30" t="s">
        <v>379</v>
      </c>
      <c r="M365" s="17"/>
      <c r="N365" s="36" t="s">
        <v>571</v>
      </c>
      <c r="O365" s="32"/>
      <c r="P365" s="32">
        <v>4428</v>
      </c>
      <c r="Q365" s="32">
        <v>0</v>
      </c>
      <c r="R365" s="32">
        <v>0</v>
      </c>
      <c r="S365" s="32">
        <v>0</v>
      </c>
      <c r="T365" s="32">
        <v>286</v>
      </c>
      <c r="U365" s="32">
        <v>860</v>
      </c>
      <c r="V365" s="37" t="s">
        <v>838</v>
      </c>
      <c r="W365" s="32">
        <v>1752</v>
      </c>
      <c r="X365" s="32">
        <v>2644</v>
      </c>
      <c r="Y365" s="32">
        <v>3536</v>
      </c>
      <c r="Z365" s="32">
        <v>4428</v>
      </c>
      <c r="AA365" s="32">
        <v>4428</v>
      </c>
      <c r="AB365" s="37">
        <v>1</v>
      </c>
      <c r="AC365" s="17" t="s">
        <v>45</v>
      </c>
      <c r="AD365" s="17" t="s">
        <v>6</v>
      </c>
      <c r="AE365" s="38" t="s">
        <v>138</v>
      </c>
    </row>
    <row r="366" spans="1:31" ht="97.5" customHeight="1" outlineLevel="1" x14ac:dyDescent="0.25">
      <c r="A366" s="36" t="s">
        <v>752</v>
      </c>
      <c r="B366" s="36" t="s">
        <v>820</v>
      </c>
      <c r="C366" s="53"/>
      <c r="D366" s="53" t="s">
        <v>856</v>
      </c>
      <c r="E366" s="53"/>
      <c r="F366" s="38" t="s">
        <v>581</v>
      </c>
      <c r="G366" s="30" t="s">
        <v>1197</v>
      </c>
      <c r="H366" s="30"/>
      <c r="I366" s="31" t="s">
        <v>1069</v>
      </c>
      <c r="J366" s="31" t="s">
        <v>881</v>
      </c>
      <c r="K366" s="31" t="s">
        <v>840</v>
      </c>
      <c r="L366" s="30" t="s">
        <v>379</v>
      </c>
      <c r="M366" s="17"/>
      <c r="N366" s="36"/>
      <c r="O366" s="32"/>
      <c r="P366" s="32">
        <v>5775</v>
      </c>
      <c r="Q366" s="32">
        <v>0</v>
      </c>
      <c r="R366" s="32">
        <v>0</v>
      </c>
      <c r="S366" s="32">
        <v>0</v>
      </c>
      <c r="T366" s="32">
        <v>286</v>
      </c>
      <c r="U366" s="32">
        <v>860</v>
      </c>
      <c r="V366" s="37" t="s">
        <v>838</v>
      </c>
      <c r="W366" s="32">
        <v>2088</v>
      </c>
      <c r="X366" s="32">
        <v>3316</v>
      </c>
      <c r="Y366" s="32">
        <v>4545</v>
      </c>
      <c r="Z366" s="32">
        <v>5775</v>
      </c>
      <c r="AA366" s="32">
        <v>5775</v>
      </c>
      <c r="AB366" s="37">
        <v>1</v>
      </c>
      <c r="AC366" s="17" t="s">
        <v>45</v>
      </c>
      <c r="AD366" s="17" t="s">
        <v>6</v>
      </c>
      <c r="AE366" s="38" t="s">
        <v>138</v>
      </c>
    </row>
    <row r="367" spans="1:31" ht="235.5" customHeight="1" outlineLevel="1" x14ac:dyDescent="0.25">
      <c r="A367" s="36" t="s">
        <v>832</v>
      </c>
      <c r="B367" s="36" t="s">
        <v>820</v>
      </c>
      <c r="C367" s="53"/>
      <c r="D367" s="53" t="s">
        <v>856</v>
      </c>
      <c r="E367" s="53"/>
      <c r="F367" s="38"/>
      <c r="G367" s="30" t="s">
        <v>1198</v>
      </c>
      <c r="H367" s="30"/>
      <c r="I367" s="31" t="s">
        <v>1069</v>
      </c>
      <c r="J367" s="31" t="s">
        <v>881</v>
      </c>
      <c r="K367" s="31" t="s">
        <v>840</v>
      </c>
      <c r="L367" s="30" t="s">
        <v>379</v>
      </c>
      <c r="M367" s="17"/>
      <c r="N367" s="36"/>
      <c r="O367" s="32"/>
      <c r="P367" s="32">
        <v>1000</v>
      </c>
      <c r="Q367" s="32"/>
      <c r="R367" s="32"/>
      <c r="S367" s="32" t="s">
        <v>838</v>
      </c>
      <c r="T367" s="32" t="s">
        <v>838</v>
      </c>
      <c r="U367" s="32" t="s">
        <v>838</v>
      </c>
      <c r="V367" s="37" t="s">
        <v>838</v>
      </c>
      <c r="W367" s="32" t="s">
        <v>838</v>
      </c>
      <c r="X367" s="32" t="s">
        <v>838</v>
      </c>
      <c r="Y367" s="32" t="s">
        <v>838</v>
      </c>
      <c r="Z367" s="32" t="s">
        <v>838</v>
      </c>
      <c r="AA367" s="32" t="s">
        <v>838</v>
      </c>
      <c r="AB367" s="37" t="s">
        <v>838</v>
      </c>
      <c r="AC367" s="17" t="s">
        <v>759</v>
      </c>
      <c r="AD367" s="17" t="s">
        <v>801</v>
      </c>
      <c r="AE367" s="38" t="s">
        <v>138</v>
      </c>
    </row>
    <row r="368" spans="1:31" ht="97.5" customHeight="1" outlineLevel="1" x14ac:dyDescent="0.25">
      <c r="A368" s="33" t="s">
        <v>1098</v>
      </c>
      <c r="B368" s="33">
        <v>9</v>
      </c>
      <c r="C368" s="52"/>
      <c r="D368" s="52"/>
      <c r="E368" s="52" t="s">
        <v>1093</v>
      </c>
      <c r="F368" s="43" t="s">
        <v>1152</v>
      </c>
      <c r="G368" s="29" t="s">
        <v>1154</v>
      </c>
      <c r="H368" s="30"/>
      <c r="I368" s="31"/>
      <c r="J368" s="31"/>
      <c r="K368" s="31" t="s">
        <v>867</v>
      </c>
      <c r="L368" s="29" t="s">
        <v>27</v>
      </c>
      <c r="M368" s="18"/>
      <c r="N368" s="33"/>
      <c r="O368" s="34">
        <v>86060737</v>
      </c>
      <c r="P368" s="34">
        <v>264895004</v>
      </c>
      <c r="Q368" s="34">
        <v>0</v>
      </c>
      <c r="R368" s="34">
        <v>0</v>
      </c>
      <c r="S368" s="34">
        <v>10150408.066059139</v>
      </c>
      <c r="T368" s="34">
        <v>33779178.480667092</v>
      </c>
      <c r="U368" s="34">
        <v>70798248.543084413</v>
      </c>
      <c r="V368" s="35">
        <f>U368/O368</f>
        <v>0.82265445325066655</v>
      </c>
      <c r="W368" s="34">
        <v>114590146.53722402</v>
      </c>
      <c r="X368" s="34">
        <v>158178719.96307892</v>
      </c>
      <c r="Y368" s="34">
        <v>201697897.98038048</v>
      </c>
      <c r="Z368" s="34">
        <v>242698623.66936275</v>
      </c>
      <c r="AA368" s="34">
        <v>264895006.39300925</v>
      </c>
      <c r="AB368" s="35">
        <f>AA368/P368</f>
        <v>1.0000000090338028</v>
      </c>
      <c r="AC368" s="18" t="s">
        <v>1100</v>
      </c>
      <c r="AD368" s="18"/>
      <c r="AE368" s="43" t="s">
        <v>138</v>
      </c>
    </row>
    <row r="369" spans="1:31" ht="97.5" customHeight="1" outlineLevel="1" x14ac:dyDescent="0.25">
      <c r="A369" s="33" t="s">
        <v>1098</v>
      </c>
      <c r="B369" s="33">
        <v>9</v>
      </c>
      <c r="C369" s="52"/>
      <c r="D369" s="52"/>
      <c r="E369" s="52" t="s">
        <v>1093</v>
      </c>
      <c r="F369" s="43" t="s">
        <v>1153</v>
      </c>
      <c r="G369" s="29" t="s">
        <v>1155</v>
      </c>
      <c r="H369" s="30"/>
      <c r="I369" s="31"/>
      <c r="J369" s="31"/>
      <c r="K369" s="31" t="s">
        <v>867</v>
      </c>
      <c r="L369" s="29" t="s">
        <v>27</v>
      </c>
      <c r="M369" s="18"/>
      <c r="N369" s="33"/>
      <c r="O369" s="34">
        <v>53957741</v>
      </c>
      <c r="P369" s="34">
        <v>227502880</v>
      </c>
      <c r="Q369" s="34">
        <v>0</v>
      </c>
      <c r="R369" s="34">
        <v>0</v>
      </c>
      <c r="S369" s="34">
        <v>3795.6310679611652</v>
      </c>
      <c r="T369" s="34">
        <v>4380797.4171359222</v>
      </c>
      <c r="U369" s="34">
        <v>23267838.041407768</v>
      </c>
      <c r="V369" s="35">
        <f>U369/O369</f>
        <v>0.43122335387257532</v>
      </c>
      <c r="W369" s="34">
        <v>58323409.137475736</v>
      </c>
      <c r="X369" s="34">
        <v>101535074.49495147</v>
      </c>
      <c r="Y369" s="34">
        <v>146556091.31145632</v>
      </c>
      <c r="Z369" s="34">
        <v>190983427.67728159</v>
      </c>
      <c r="AA369" s="34">
        <v>242883770.7572816</v>
      </c>
      <c r="AB369" s="35">
        <f>AA369/P369</f>
        <v>1.0676074551552122</v>
      </c>
      <c r="AC369" s="18" t="s">
        <v>1100</v>
      </c>
      <c r="AD369" s="18"/>
      <c r="AE369" s="43" t="s">
        <v>11</v>
      </c>
    </row>
    <row r="370" spans="1:31" ht="97.5" customHeight="1" outlineLevel="1" x14ac:dyDescent="0.25">
      <c r="A370" s="36" t="s">
        <v>751</v>
      </c>
      <c r="B370" s="36" t="s">
        <v>797</v>
      </c>
      <c r="C370" s="53" t="s">
        <v>1245</v>
      </c>
      <c r="D370" s="53" t="s">
        <v>864</v>
      </c>
      <c r="E370" s="53"/>
      <c r="F370" s="38" t="s">
        <v>1350</v>
      </c>
      <c r="G370" s="30" t="s">
        <v>582</v>
      </c>
      <c r="H370" s="30" t="s">
        <v>919</v>
      </c>
      <c r="I370" s="31" t="s">
        <v>1070</v>
      </c>
      <c r="J370" s="31" t="s">
        <v>881</v>
      </c>
      <c r="K370" s="31" t="s">
        <v>840</v>
      </c>
      <c r="L370" s="30" t="s">
        <v>360</v>
      </c>
      <c r="M370" s="17"/>
      <c r="N370" s="36" t="s">
        <v>585</v>
      </c>
      <c r="O370" s="39"/>
      <c r="P370" s="39">
        <v>3920</v>
      </c>
      <c r="Q370" s="32">
        <v>0</v>
      </c>
      <c r="R370" s="32">
        <v>0</v>
      </c>
      <c r="S370" s="32">
        <v>148</v>
      </c>
      <c r="T370" s="32">
        <v>980</v>
      </c>
      <c r="U370" s="32">
        <v>1470</v>
      </c>
      <c r="V370" s="37" t="s">
        <v>838</v>
      </c>
      <c r="W370" s="32">
        <v>1960</v>
      </c>
      <c r="X370" s="32">
        <v>2450</v>
      </c>
      <c r="Y370" s="32">
        <v>2940</v>
      </c>
      <c r="Z370" s="32">
        <v>3430</v>
      </c>
      <c r="AA370" s="32">
        <v>3920</v>
      </c>
      <c r="AB370" s="37">
        <f>AA370/P370</f>
        <v>1</v>
      </c>
      <c r="AC370" s="17" t="s">
        <v>583</v>
      </c>
      <c r="AD370" s="17" t="s">
        <v>362</v>
      </c>
      <c r="AE370" s="38" t="s">
        <v>138</v>
      </c>
    </row>
    <row r="371" spans="1:31" ht="97.5" customHeight="1" outlineLevel="1" x14ac:dyDescent="0.25">
      <c r="A371" s="36" t="s">
        <v>751</v>
      </c>
      <c r="B371" s="36" t="s">
        <v>797</v>
      </c>
      <c r="C371" s="53" t="s">
        <v>1245</v>
      </c>
      <c r="D371" s="53" t="s">
        <v>864</v>
      </c>
      <c r="E371" s="53"/>
      <c r="F371" s="38" t="s">
        <v>1351</v>
      </c>
      <c r="G371" s="30" t="s">
        <v>584</v>
      </c>
      <c r="H371" s="30"/>
      <c r="I371" s="31" t="s">
        <v>1070</v>
      </c>
      <c r="J371" s="31" t="s">
        <v>881</v>
      </c>
      <c r="K371" s="31" t="s">
        <v>840</v>
      </c>
      <c r="L371" s="30" t="s">
        <v>360</v>
      </c>
      <c r="M371" s="17"/>
      <c r="N371" s="36" t="s">
        <v>585</v>
      </c>
      <c r="O371" s="39"/>
      <c r="P371" s="39">
        <v>5250</v>
      </c>
      <c r="Q371" s="32">
        <v>0</v>
      </c>
      <c r="R371" s="32">
        <v>0</v>
      </c>
      <c r="S371" s="32">
        <v>174</v>
      </c>
      <c r="T371" s="32">
        <v>1884</v>
      </c>
      <c r="U371" s="32">
        <v>3022</v>
      </c>
      <c r="V371" s="37" t="s">
        <v>838</v>
      </c>
      <c r="W371" s="32">
        <f t="shared" ref="W371:AA371" si="57">W372*70%*30%</f>
        <v>3864.8399999999997</v>
      </c>
      <c r="X371" s="32">
        <f t="shared" si="57"/>
        <v>4708.41</v>
      </c>
      <c r="Y371" s="32">
        <f t="shared" si="57"/>
        <v>5057.01</v>
      </c>
      <c r="Z371" s="32">
        <f t="shared" si="57"/>
        <v>5250</v>
      </c>
      <c r="AA371" s="32">
        <f t="shared" si="57"/>
        <v>5250</v>
      </c>
      <c r="AB371" s="37">
        <f>AA371/P371</f>
        <v>1</v>
      </c>
      <c r="AC371" s="17" t="s">
        <v>583</v>
      </c>
      <c r="AD371" s="17" t="s">
        <v>362</v>
      </c>
      <c r="AE371" s="38" t="s">
        <v>138</v>
      </c>
    </row>
    <row r="372" spans="1:31" ht="97.5" customHeight="1" outlineLevel="1" x14ac:dyDescent="0.25">
      <c r="A372" s="33" t="s">
        <v>752</v>
      </c>
      <c r="B372" s="33" t="s">
        <v>797</v>
      </c>
      <c r="C372" s="52"/>
      <c r="D372" s="52" t="s">
        <v>864</v>
      </c>
      <c r="E372" s="52" t="s">
        <v>1093</v>
      </c>
      <c r="F372" s="43" t="s">
        <v>609</v>
      </c>
      <c r="G372" s="29" t="s">
        <v>361</v>
      </c>
      <c r="H372" s="30"/>
      <c r="I372" s="31" t="s">
        <v>1070</v>
      </c>
      <c r="J372" s="31" t="s">
        <v>881</v>
      </c>
      <c r="K372" s="31" t="s">
        <v>867</v>
      </c>
      <c r="L372" s="29" t="s">
        <v>373</v>
      </c>
      <c r="M372" s="18"/>
      <c r="N372" s="33"/>
      <c r="O372" s="40">
        <v>12500</v>
      </c>
      <c r="P372" s="40">
        <v>25000</v>
      </c>
      <c r="Q372" s="34">
        <v>0</v>
      </c>
      <c r="R372" s="34">
        <f t="shared" ref="R372" si="58">R373+R374+R375</f>
        <v>655</v>
      </c>
      <c r="S372" s="34">
        <f t="shared" ref="S372:U372" si="59">S373+S374+S375</f>
        <v>3143</v>
      </c>
      <c r="T372" s="34">
        <f t="shared" si="59"/>
        <v>8973</v>
      </c>
      <c r="U372" s="34">
        <f t="shared" si="59"/>
        <v>14390</v>
      </c>
      <c r="V372" s="35">
        <f>U372/O372</f>
        <v>1.1512</v>
      </c>
      <c r="W372" s="34">
        <f>W373+W374+W375</f>
        <v>18404</v>
      </c>
      <c r="X372" s="34">
        <f t="shared" ref="X372" si="60">X373+X374+X375</f>
        <v>22421</v>
      </c>
      <c r="Y372" s="34">
        <f t="shared" ref="Y372" si="61">Y373+Y374+Y375</f>
        <v>24081</v>
      </c>
      <c r="Z372" s="34">
        <f t="shared" ref="Z372" si="62">Z373+Z374+Z375</f>
        <v>25000</v>
      </c>
      <c r="AA372" s="34">
        <f t="shared" ref="AA372" si="63">AA373+AA374+AA375</f>
        <v>25000</v>
      </c>
      <c r="AB372" s="35">
        <v>1</v>
      </c>
      <c r="AC372" s="18" t="s">
        <v>45</v>
      </c>
      <c r="AD372" s="18" t="s">
        <v>6</v>
      </c>
      <c r="AE372" s="43" t="s">
        <v>138</v>
      </c>
    </row>
    <row r="373" spans="1:31" ht="97.5" customHeight="1" outlineLevel="1" x14ac:dyDescent="0.25">
      <c r="A373" s="36" t="s">
        <v>752</v>
      </c>
      <c r="B373" s="36" t="s">
        <v>797</v>
      </c>
      <c r="C373" s="53" t="s">
        <v>923</v>
      </c>
      <c r="D373" s="53" t="s">
        <v>864</v>
      </c>
      <c r="E373" s="53"/>
      <c r="F373" s="38" t="s">
        <v>1313</v>
      </c>
      <c r="G373" s="30" t="s">
        <v>361</v>
      </c>
      <c r="H373" s="30"/>
      <c r="I373" s="31" t="s">
        <v>1070</v>
      </c>
      <c r="J373" s="31" t="s">
        <v>881</v>
      </c>
      <c r="K373" s="31" t="s">
        <v>867</v>
      </c>
      <c r="L373" s="30" t="s">
        <v>373</v>
      </c>
      <c r="M373" s="17"/>
      <c r="N373" s="36"/>
      <c r="O373" s="39"/>
      <c r="P373" s="39">
        <v>5438</v>
      </c>
      <c r="Q373" s="32">
        <v>0</v>
      </c>
      <c r="R373" s="32">
        <v>655</v>
      </c>
      <c r="S373" s="32">
        <v>913</v>
      </c>
      <c r="T373" s="32">
        <v>1873</v>
      </c>
      <c r="U373" s="32">
        <v>2390</v>
      </c>
      <c r="V373" s="37" t="s">
        <v>838</v>
      </c>
      <c r="W373" s="32">
        <v>3090</v>
      </c>
      <c r="X373" s="32">
        <v>3873</v>
      </c>
      <c r="Y373" s="32">
        <v>4554</v>
      </c>
      <c r="Z373" s="32">
        <v>5438</v>
      </c>
      <c r="AA373" s="32">
        <v>5438</v>
      </c>
      <c r="AB373" s="37">
        <f t="shared" ref="AB373:AB379" si="64">AA373/P373</f>
        <v>1</v>
      </c>
      <c r="AC373" s="17" t="s">
        <v>45</v>
      </c>
      <c r="AD373" s="17" t="s">
        <v>6</v>
      </c>
      <c r="AE373" s="38" t="s">
        <v>138</v>
      </c>
    </row>
    <row r="374" spans="1:31" ht="97.5" customHeight="1" outlineLevel="1" x14ac:dyDescent="0.25">
      <c r="A374" s="36" t="s">
        <v>752</v>
      </c>
      <c r="B374" s="36" t="s">
        <v>797</v>
      </c>
      <c r="C374" s="53" t="s">
        <v>924</v>
      </c>
      <c r="D374" s="53" t="s">
        <v>864</v>
      </c>
      <c r="E374" s="53"/>
      <c r="F374" s="38" t="s">
        <v>609</v>
      </c>
      <c r="G374" s="30" t="s">
        <v>361</v>
      </c>
      <c r="H374" s="30"/>
      <c r="I374" s="31" t="s">
        <v>1070</v>
      </c>
      <c r="J374" s="31" t="s">
        <v>881</v>
      </c>
      <c r="K374" s="31" t="s">
        <v>867</v>
      </c>
      <c r="L374" s="30" t="s">
        <v>373</v>
      </c>
      <c r="M374" s="17"/>
      <c r="N374" s="36"/>
      <c r="O374" s="39"/>
      <c r="P374" s="39">
        <v>19345</v>
      </c>
      <c r="Q374" s="32">
        <v>0</v>
      </c>
      <c r="R374" s="32">
        <v>0</v>
      </c>
      <c r="S374" s="32">
        <v>2230</v>
      </c>
      <c r="T374" s="32">
        <v>7100</v>
      </c>
      <c r="U374" s="32">
        <v>12000</v>
      </c>
      <c r="V374" s="37" t="s">
        <v>838</v>
      </c>
      <c r="W374" s="32">
        <v>15200</v>
      </c>
      <c r="X374" s="32">
        <v>18400</v>
      </c>
      <c r="Y374" s="32">
        <v>19345</v>
      </c>
      <c r="Z374" s="32">
        <v>19345</v>
      </c>
      <c r="AA374" s="32">
        <v>19345</v>
      </c>
      <c r="AB374" s="37">
        <f t="shared" si="64"/>
        <v>1</v>
      </c>
      <c r="AC374" s="17" t="s">
        <v>45</v>
      </c>
      <c r="AD374" s="17" t="s">
        <v>6</v>
      </c>
      <c r="AE374" s="38" t="s">
        <v>138</v>
      </c>
    </row>
    <row r="375" spans="1:31" ht="97.5" customHeight="1" outlineLevel="1" x14ac:dyDescent="0.25">
      <c r="A375" s="36" t="s">
        <v>752</v>
      </c>
      <c r="B375" s="36" t="s">
        <v>797</v>
      </c>
      <c r="C375" s="53" t="s">
        <v>999</v>
      </c>
      <c r="D375" s="53" t="s">
        <v>864</v>
      </c>
      <c r="E375" s="53"/>
      <c r="F375" s="38" t="s">
        <v>609</v>
      </c>
      <c r="G375" s="30" t="s">
        <v>361</v>
      </c>
      <c r="H375" s="30"/>
      <c r="I375" s="31" t="s">
        <v>1070</v>
      </c>
      <c r="J375" s="31" t="s">
        <v>881</v>
      </c>
      <c r="K375" s="31" t="s">
        <v>840</v>
      </c>
      <c r="L375" s="30" t="s">
        <v>373</v>
      </c>
      <c r="M375" s="17"/>
      <c r="N375" s="36"/>
      <c r="O375" s="39"/>
      <c r="P375" s="39">
        <v>217</v>
      </c>
      <c r="Q375" s="32">
        <v>0</v>
      </c>
      <c r="R375" s="32">
        <v>0</v>
      </c>
      <c r="S375" s="32">
        <v>0</v>
      </c>
      <c r="T375" s="32">
        <v>0</v>
      </c>
      <c r="U375" s="32">
        <v>0</v>
      </c>
      <c r="V375" s="37" t="s">
        <v>838</v>
      </c>
      <c r="W375" s="32">
        <v>114</v>
      </c>
      <c r="X375" s="32">
        <v>148</v>
      </c>
      <c r="Y375" s="32">
        <v>182</v>
      </c>
      <c r="Z375" s="32">
        <v>217</v>
      </c>
      <c r="AA375" s="32">
        <v>217</v>
      </c>
      <c r="AB375" s="37">
        <f t="shared" si="64"/>
        <v>1</v>
      </c>
      <c r="AC375" s="17" t="s">
        <v>45</v>
      </c>
      <c r="AD375" s="17" t="s">
        <v>6</v>
      </c>
      <c r="AE375" s="38" t="s">
        <v>138</v>
      </c>
    </row>
    <row r="376" spans="1:31" ht="97.5" customHeight="1" outlineLevel="1" x14ac:dyDescent="0.25">
      <c r="A376" s="36" t="s">
        <v>751</v>
      </c>
      <c r="B376" s="36" t="s">
        <v>798</v>
      </c>
      <c r="C376" s="53"/>
      <c r="D376" s="53" t="s">
        <v>860</v>
      </c>
      <c r="E376" s="53"/>
      <c r="F376" s="38" t="s">
        <v>586</v>
      </c>
      <c r="G376" s="30" t="s">
        <v>587</v>
      </c>
      <c r="H376" s="30" t="s">
        <v>920</v>
      </c>
      <c r="I376" s="31">
        <v>240243305</v>
      </c>
      <c r="J376" s="31" t="s">
        <v>881</v>
      </c>
      <c r="K376" s="31" t="s">
        <v>840</v>
      </c>
      <c r="L376" s="30" t="s">
        <v>588</v>
      </c>
      <c r="M376" s="17"/>
      <c r="N376" s="36" t="s">
        <v>1177</v>
      </c>
      <c r="O376" s="39"/>
      <c r="P376" s="39">
        <v>3500</v>
      </c>
      <c r="Q376" s="32">
        <v>0</v>
      </c>
      <c r="R376" s="32">
        <v>0</v>
      </c>
      <c r="S376" s="32">
        <v>0</v>
      </c>
      <c r="T376" s="32">
        <v>112.472647702407</v>
      </c>
      <c r="U376" s="32">
        <v>262.58205689277901</v>
      </c>
      <c r="V376" s="37" t="s">
        <v>838</v>
      </c>
      <c r="W376" s="32">
        <v>1072.647702407002</v>
      </c>
      <c r="X376" s="32">
        <v>1882.7133479212252</v>
      </c>
      <c r="Y376" s="32">
        <v>2692.7789934354482</v>
      </c>
      <c r="Z376" s="32">
        <v>3500.2188183807434</v>
      </c>
      <c r="AA376" s="32">
        <v>3500</v>
      </c>
      <c r="AB376" s="37">
        <f t="shared" si="64"/>
        <v>1</v>
      </c>
      <c r="AC376" s="17" t="s">
        <v>45</v>
      </c>
      <c r="AD376" s="17" t="s">
        <v>6</v>
      </c>
      <c r="AE376" s="38" t="s">
        <v>138</v>
      </c>
    </row>
    <row r="377" spans="1:31" ht="97.5" customHeight="1" outlineLevel="1" x14ac:dyDescent="0.25">
      <c r="A377" s="36" t="s">
        <v>752</v>
      </c>
      <c r="B377" s="36" t="s">
        <v>798</v>
      </c>
      <c r="C377" s="53"/>
      <c r="D377" s="53" t="s">
        <v>860</v>
      </c>
      <c r="E377" s="53"/>
      <c r="F377" s="38" t="s">
        <v>599</v>
      </c>
      <c r="G377" s="30" t="s">
        <v>600</v>
      </c>
      <c r="H377" s="30"/>
      <c r="I377" s="31">
        <v>240243305</v>
      </c>
      <c r="J377" s="31" t="s">
        <v>881</v>
      </c>
      <c r="K377" s="31" t="s">
        <v>840</v>
      </c>
      <c r="L377" s="30" t="s">
        <v>373</v>
      </c>
      <c r="M377" s="17"/>
      <c r="N377" s="36"/>
      <c r="O377" s="39"/>
      <c r="P377" s="39">
        <v>16000</v>
      </c>
      <c r="Q377" s="32">
        <v>0</v>
      </c>
      <c r="R377" s="32">
        <v>0</v>
      </c>
      <c r="S377" s="32">
        <v>0</v>
      </c>
      <c r="T377" s="32">
        <v>514</v>
      </c>
      <c r="U377" s="32">
        <v>1200</v>
      </c>
      <c r="V377" s="37" t="s">
        <v>838</v>
      </c>
      <c r="W377" s="32">
        <v>4902</v>
      </c>
      <c r="X377" s="32">
        <v>8604</v>
      </c>
      <c r="Y377" s="32">
        <v>12306</v>
      </c>
      <c r="Z377" s="32">
        <v>16000</v>
      </c>
      <c r="AA377" s="32">
        <v>16000</v>
      </c>
      <c r="AB377" s="37">
        <f t="shared" si="64"/>
        <v>1</v>
      </c>
      <c r="AC377" s="17" t="s">
        <v>45</v>
      </c>
      <c r="AD377" s="17" t="s">
        <v>6</v>
      </c>
      <c r="AE377" s="38" t="s">
        <v>138</v>
      </c>
    </row>
    <row r="378" spans="1:31" ht="97.5" customHeight="1" outlineLevel="1" x14ac:dyDescent="0.25">
      <c r="A378" s="36" t="s">
        <v>751</v>
      </c>
      <c r="B378" s="36" t="s">
        <v>800</v>
      </c>
      <c r="C378" s="53"/>
      <c r="D378" s="53" t="s">
        <v>860</v>
      </c>
      <c r="E378" s="53"/>
      <c r="F378" s="38" t="s">
        <v>589</v>
      </c>
      <c r="G378" s="30" t="s">
        <v>590</v>
      </c>
      <c r="H378" s="30"/>
      <c r="I378" s="31">
        <v>240243305</v>
      </c>
      <c r="J378" s="31" t="s">
        <v>840</v>
      </c>
      <c r="K378" s="31"/>
      <c r="L378" s="30" t="s">
        <v>591</v>
      </c>
      <c r="M378" s="17"/>
      <c r="N378" s="36" t="s">
        <v>595</v>
      </c>
      <c r="O378" s="39"/>
      <c r="P378" s="39">
        <v>6</v>
      </c>
      <c r="Q378" s="32">
        <v>0</v>
      </c>
      <c r="R378" s="32">
        <v>0</v>
      </c>
      <c r="S378" s="32">
        <v>0</v>
      </c>
      <c r="T378" s="32">
        <v>0</v>
      </c>
      <c r="U378" s="32">
        <v>0</v>
      </c>
      <c r="V378" s="37" t="s">
        <v>838</v>
      </c>
      <c r="W378" s="32">
        <v>0</v>
      </c>
      <c r="X378" s="32">
        <v>0</v>
      </c>
      <c r="Y378" s="32">
        <v>0</v>
      </c>
      <c r="Z378" s="32">
        <v>6</v>
      </c>
      <c r="AA378" s="32">
        <v>6</v>
      </c>
      <c r="AB378" s="37">
        <f t="shared" si="64"/>
        <v>1</v>
      </c>
      <c r="AC378" s="17" t="s">
        <v>45</v>
      </c>
      <c r="AD378" s="17" t="s">
        <v>592</v>
      </c>
      <c r="AE378" s="38" t="s">
        <v>138</v>
      </c>
    </row>
    <row r="379" spans="1:31" ht="139.5" customHeight="1" outlineLevel="1" x14ac:dyDescent="0.25">
      <c r="A379" s="36" t="s">
        <v>751</v>
      </c>
      <c r="B379" s="36" t="s">
        <v>800</v>
      </c>
      <c r="C379" s="53"/>
      <c r="D379" s="53" t="s">
        <v>860</v>
      </c>
      <c r="E379" s="53"/>
      <c r="F379" s="38" t="s">
        <v>593</v>
      </c>
      <c r="G379" s="30" t="s">
        <v>594</v>
      </c>
      <c r="H379" s="30"/>
      <c r="I379" s="31">
        <v>240243305</v>
      </c>
      <c r="J379" s="31" t="s">
        <v>881</v>
      </c>
      <c r="K379" s="31" t="s">
        <v>840</v>
      </c>
      <c r="L379" s="30" t="s">
        <v>54</v>
      </c>
      <c r="M379" s="17"/>
      <c r="N379" s="36" t="s">
        <v>1162</v>
      </c>
      <c r="O379" s="39"/>
      <c r="P379" s="39">
        <v>1650</v>
      </c>
      <c r="Q379" s="32">
        <v>0</v>
      </c>
      <c r="R379" s="32">
        <v>0</v>
      </c>
      <c r="S379" s="32">
        <v>0</v>
      </c>
      <c r="T379" s="32">
        <v>0</v>
      </c>
      <c r="U379" s="32">
        <v>0</v>
      </c>
      <c r="V379" s="37" t="s">
        <v>838</v>
      </c>
      <c r="W379" s="32">
        <v>0</v>
      </c>
      <c r="X379" s="32">
        <v>0</v>
      </c>
      <c r="Y379" s="32">
        <v>0</v>
      </c>
      <c r="Z379" s="32">
        <v>1650</v>
      </c>
      <c r="AA379" s="32">
        <v>1650</v>
      </c>
      <c r="AB379" s="37">
        <f t="shared" si="64"/>
        <v>1</v>
      </c>
      <c r="AC379" s="17" t="s">
        <v>45</v>
      </c>
      <c r="AD379" s="17" t="s">
        <v>592</v>
      </c>
      <c r="AE379" s="38" t="s">
        <v>138</v>
      </c>
    </row>
    <row r="380" spans="1:31" ht="97.5" customHeight="1" outlineLevel="1" x14ac:dyDescent="0.25">
      <c r="A380" s="36" t="s">
        <v>752</v>
      </c>
      <c r="B380" s="36" t="s">
        <v>800</v>
      </c>
      <c r="C380" s="53"/>
      <c r="D380" s="53" t="s">
        <v>860</v>
      </c>
      <c r="E380" s="53"/>
      <c r="F380" s="38" t="s">
        <v>601</v>
      </c>
      <c r="G380" s="30" t="s">
        <v>602</v>
      </c>
      <c r="H380" s="30"/>
      <c r="I380" s="31">
        <v>240243305</v>
      </c>
      <c r="J380" s="31" t="s">
        <v>881</v>
      </c>
      <c r="K380" s="31" t="s">
        <v>840</v>
      </c>
      <c r="L380" s="30" t="s">
        <v>603</v>
      </c>
      <c r="M380" s="17"/>
      <c r="N380" s="36"/>
      <c r="O380" s="39"/>
      <c r="P380" s="39" t="s">
        <v>604</v>
      </c>
      <c r="Q380" s="32">
        <v>0</v>
      </c>
      <c r="R380" s="32">
        <v>0</v>
      </c>
      <c r="S380" s="32">
        <v>0</v>
      </c>
      <c r="T380" s="32" t="s">
        <v>1167</v>
      </c>
      <c r="U380" s="32" t="s">
        <v>1165</v>
      </c>
      <c r="V380" s="37" t="s">
        <v>838</v>
      </c>
      <c r="W380" s="41" t="s">
        <v>1168</v>
      </c>
      <c r="X380" s="32" t="s">
        <v>1169</v>
      </c>
      <c r="Y380" s="32" t="s">
        <v>1170</v>
      </c>
      <c r="Z380" s="32" t="s">
        <v>1164</v>
      </c>
      <c r="AA380" s="32" t="s">
        <v>1164</v>
      </c>
      <c r="AB380" s="37">
        <v>1</v>
      </c>
      <c r="AC380" s="17" t="s">
        <v>45</v>
      </c>
      <c r="AD380" s="17" t="s">
        <v>6</v>
      </c>
      <c r="AE380" s="38" t="s">
        <v>138</v>
      </c>
    </row>
    <row r="381" spans="1:31" ht="97.5" customHeight="1" outlineLevel="1" x14ac:dyDescent="0.25">
      <c r="A381" s="36" t="s">
        <v>752</v>
      </c>
      <c r="B381" s="36" t="s">
        <v>800</v>
      </c>
      <c r="C381" s="53"/>
      <c r="D381" s="53" t="s">
        <v>860</v>
      </c>
      <c r="E381" s="53"/>
      <c r="F381" s="38" t="s">
        <v>605</v>
      </c>
      <c r="G381" s="30" t="s">
        <v>606</v>
      </c>
      <c r="H381" s="30"/>
      <c r="I381" s="31">
        <v>240243305</v>
      </c>
      <c r="J381" s="31" t="s">
        <v>840</v>
      </c>
      <c r="K381" s="31" t="s">
        <v>840</v>
      </c>
      <c r="L381" s="30" t="s">
        <v>591</v>
      </c>
      <c r="M381" s="17"/>
      <c r="N381" s="36"/>
      <c r="O381" s="39"/>
      <c r="P381" s="39">
        <v>6</v>
      </c>
      <c r="Q381" s="32">
        <v>0</v>
      </c>
      <c r="R381" s="32">
        <v>0</v>
      </c>
      <c r="S381" s="32">
        <v>0</v>
      </c>
      <c r="T381" s="32">
        <v>0</v>
      </c>
      <c r="U381" s="32">
        <v>2</v>
      </c>
      <c r="V381" s="37" t="s">
        <v>838</v>
      </c>
      <c r="W381" s="32">
        <v>3</v>
      </c>
      <c r="X381" s="32">
        <v>4</v>
      </c>
      <c r="Y381" s="32">
        <v>6</v>
      </c>
      <c r="Z381" s="32">
        <v>6</v>
      </c>
      <c r="AA381" s="32">
        <v>6</v>
      </c>
      <c r="AB381" s="37">
        <f t="shared" ref="AB381:AB387" si="65">AA381/P381</f>
        <v>1</v>
      </c>
      <c r="AC381" s="17" t="s">
        <v>45</v>
      </c>
      <c r="AD381" s="17" t="s">
        <v>6</v>
      </c>
      <c r="AE381" s="38" t="s">
        <v>138</v>
      </c>
    </row>
    <row r="382" spans="1:31" ht="137.25" customHeight="1" outlineLevel="1" x14ac:dyDescent="0.25">
      <c r="A382" s="36" t="s">
        <v>751</v>
      </c>
      <c r="B382" s="36" t="s">
        <v>799</v>
      </c>
      <c r="C382" s="53"/>
      <c r="D382" s="53" t="s">
        <v>864</v>
      </c>
      <c r="E382" s="53"/>
      <c r="F382" s="38" t="s">
        <v>598</v>
      </c>
      <c r="G382" s="30" t="s">
        <v>596</v>
      </c>
      <c r="H382" s="30" t="s">
        <v>933</v>
      </c>
      <c r="I382" s="31" t="s">
        <v>1071</v>
      </c>
      <c r="J382" s="31" t="s">
        <v>881</v>
      </c>
      <c r="K382" s="31" t="s">
        <v>840</v>
      </c>
      <c r="L382" s="30" t="s">
        <v>360</v>
      </c>
      <c r="M382" s="17"/>
      <c r="N382" s="36" t="s">
        <v>1163</v>
      </c>
      <c r="O382" s="39"/>
      <c r="P382" s="39">
        <v>1860</v>
      </c>
      <c r="Q382" s="32">
        <v>0</v>
      </c>
      <c r="R382" s="32">
        <v>0</v>
      </c>
      <c r="S382" s="32">
        <f>S383*30%</f>
        <v>0</v>
      </c>
      <c r="T382" s="32">
        <v>0</v>
      </c>
      <c r="U382" s="32">
        <v>350</v>
      </c>
      <c r="V382" s="37" t="s">
        <v>838</v>
      </c>
      <c r="W382" s="32">
        <v>755</v>
      </c>
      <c r="X382" s="32">
        <v>1160</v>
      </c>
      <c r="Y382" s="32">
        <v>1510</v>
      </c>
      <c r="Z382" s="32">
        <v>1800</v>
      </c>
      <c r="AA382" s="32">
        <f>AA383*30%</f>
        <v>1860</v>
      </c>
      <c r="AB382" s="37">
        <f t="shared" si="65"/>
        <v>1</v>
      </c>
      <c r="AC382" s="17" t="s">
        <v>45</v>
      </c>
      <c r="AD382" s="17" t="s">
        <v>597</v>
      </c>
      <c r="AE382" s="38" t="s">
        <v>138</v>
      </c>
    </row>
    <row r="383" spans="1:31" ht="97.5" customHeight="1" outlineLevel="1" x14ac:dyDescent="0.25">
      <c r="A383" s="36" t="s">
        <v>752</v>
      </c>
      <c r="B383" s="36" t="s">
        <v>799</v>
      </c>
      <c r="C383" s="53"/>
      <c r="D383" s="53" t="s">
        <v>864</v>
      </c>
      <c r="E383" s="53"/>
      <c r="F383" s="38" t="s">
        <v>607</v>
      </c>
      <c r="G383" s="30" t="s">
        <v>608</v>
      </c>
      <c r="H383" s="30"/>
      <c r="I383" s="31" t="s">
        <v>1071</v>
      </c>
      <c r="J383" s="31" t="s">
        <v>881</v>
      </c>
      <c r="K383" s="31" t="s">
        <v>840</v>
      </c>
      <c r="L383" s="30" t="s">
        <v>373</v>
      </c>
      <c r="M383" s="17"/>
      <c r="N383" s="36"/>
      <c r="O383" s="39"/>
      <c r="P383" s="39">
        <v>6200</v>
      </c>
      <c r="Q383" s="32">
        <v>0</v>
      </c>
      <c r="R383" s="32">
        <v>0</v>
      </c>
      <c r="S383" s="32">
        <f>S384+S385+S387</f>
        <v>0</v>
      </c>
      <c r="T383" s="32">
        <f>T384+T385+T387</f>
        <v>16</v>
      </c>
      <c r="U383" s="32">
        <f>U384+U385+U387</f>
        <v>645</v>
      </c>
      <c r="V383" s="37" t="s">
        <v>838</v>
      </c>
      <c r="W383" s="32">
        <f>W384+W385+W387</f>
        <v>2390</v>
      </c>
      <c r="X383" s="32">
        <f>X384+X385+X387</f>
        <v>4080</v>
      </c>
      <c r="Y383" s="32">
        <f>Y384+Y385+Y387</f>
        <v>5700</v>
      </c>
      <c r="Z383" s="32">
        <f>Z384+Z385+Z387</f>
        <v>6200</v>
      </c>
      <c r="AA383" s="32">
        <f>AA384+AA385+AA387</f>
        <v>6200</v>
      </c>
      <c r="AB383" s="37">
        <f t="shared" si="65"/>
        <v>1</v>
      </c>
      <c r="AC383" s="17" t="s">
        <v>45</v>
      </c>
      <c r="AD383" s="17" t="s">
        <v>6</v>
      </c>
      <c r="AE383" s="38" t="s">
        <v>138</v>
      </c>
    </row>
    <row r="384" spans="1:31" ht="97.5" customHeight="1" outlineLevel="1" x14ac:dyDescent="0.25">
      <c r="A384" s="36" t="s">
        <v>752</v>
      </c>
      <c r="B384" s="36" t="s">
        <v>799</v>
      </c>
      <c r="C384" s="53" t="s">
        <v>925</v>
      </c>
      <c r="D384" s="53" t="s">
        <v>864</v>
      </c>
      <c r="E384" s="53"/>
      <c r="F384" s="38" t="s">
        <v>607</v>
      </c>
      <c r="G384" s="30" t="s">
        <v>608</v>
      </c>
      <c r="H384" s="30"/>
      <c r="I384" s="31" t="s">
        <v>1071</v>
      </c>
      <c r="J384" s="31" t="s">
        <v>881</v>
      </c>
      <c r="K384" s="31" t="s">
        <v>840</v>
      </c>
      <c r="L384" s="30" t="s">
        <v>373</v>
      </c>
      <c r="M384" s="17"/>
      <c r="N384" s="36"/>
      <c r="O384" s="39"/>
      <c r="P384" s="39">
        <v>100</v>
      </c>
      <c r="Q384" s="32">
        <v>0</v>
      </c>
      <c r="R384" s="32">
        <v>0</v>
      </c>
      <c r="S384" s="32">
        <v>0</v>
      </c>
      <c r="T384" s="32">
        <v>16</v>
      </c>
      <c r="U384" s="32">
        <v>45</v>
      </c>
      <c r="V384" s="37" t="s">
        <v>838</v>
      </c>
      <c r="W384" s="32">
        <v>100</v>
      </c>
      <c r="X384" s="32">
        <v>100</v>
      </c>
      <c r="Y384" s="32">
        <v>100</v>
      </c>
      <c r="Z384" s="32">
        <v>100</v>
      </c>
      <c r="AA384" s="32">
        <v>100</v>
      </c>
      <c r="AB384" s="37">
        <f t="shared" si="65"/>
        <v>1</v>
      </c>
      <c r="AC384" s="17" t="s">
        <v>45</v>
      </c>
      <c r="AD384" s="17" t="s">
        <v>6</v>
      </c>
      <c r="AE384" s="38" t="s">
        <v>138</v>
      </c>
    </row>
    <row r="385" spans="1:31" ht="97.5" customHeight="1" outlineLevel="1" x14ac:dyDescent="0.25">
      <c r="A385" s="36" t="s">
        <v>752</v>
      </c>
      <c r="B385" s="36" t="s">
        <v>799</v>
      </c>
      <c r="C385" s="53" t="s">
        <v>926</v>
      </c>
      <c r="D385" s="53" t="s">
        <v>864</v>
      </c>
      <c r="E385" s="53"/>
      <c r="F385" s="38" t="s">
        <v>607</v>
      </c>
      <c r="G385" s="30" t="s">
        <v>608</v>
      </c>
      <c r="H385" s="30"/>
      <c r="I385" s="31" t="s">
        <v>1071</v>
      </c>
      <c r="J385" s="31" t="s">
        <v>881</v>
      </c>
      <c r="K385" s="31" t="s">
        <v>840</v>
      </c>
      <c r="L385" s="30" t="s">
        <v>373</v>
      </c>
      <c r="M385" s="17"/>
      <c r="N385" s="36"/>
      <c r="O385" s="39"/>
      <c r="P385" s="39">
        <v>3000</v>
      </c>
      <c r="Q385" s="32">
        <v>0</v>
      </c>
      <c r="R385" s="32">
        <v>0</v>
      </c>
      <c r="S385" s="32">
        <v>0</v>
      </c>
      <c r="T385" s="32">
        <v>0</v>
      </c>
      <c r="U385" s="32">
        <v>0</v>
      </c>
      <c r="V385" s="37" t="s">
        <v>838</v>
      </c>
      <c r="W385" s="32">
        <v>990</v>
      </c>
      <c r="X385" s="32">
        <v>1980</v>
      </c>
      <c r="Y385" s="32">
        <v>3000</v>
      </c>
      <c r="Z385" s="32">
        <v>3000</v>
      </c>
      <c r="AA385" s="32">
        <v>3000</v>
      </c>
      <c r="AB385" s="37">
        <f t="shared" si="65"/>
        <v>1</v>
      </c>
      <c r="AC385" s="17" t="s">
        <v>45</v>
      </c>
      <c r="AD385" s="17" t="s">
        <v>6</v>
      </c>
      <c r="AE385" s="38" t="s">
        <v>138</v>
      </c>
    </row>
    <row r="386" spans="1:31" ht="97.5" customHeight="1" outlineLevel="1" x14ac:dyDescent="0.25">
      <c r="A386" s="36" t="s">
        <v>752</v>
      </c>
      <c r="B386" s="36" t="s">
        <v>799</v>
      </c>
      <c r="C386" s="53" t="s">
        <v>1008</v>
      </c>
      <c r="D386" s="53" t="s">
        <v>864</v>
      </c>
      <c r="E386" s="53"/>
      <c r="F386" s="38" t="s">
        <v>607</v>
      </c>
      <c r="G386" s="30" t="s">
        <v>608</v>
      </c>
      <c r="H386" s="30"/>
      <c r="I386" s="31"/>
      <c r="J386" s="31"/>
      <c r="K386" s="31"/>
      <c r="L386" s="30" t="s">
        <v>373</v>
      </c>
      <c r="M386" s="17"/>
      <c r="N386" s="36"/>
      <c r="O386" s="39"/>
      <c r="P386" s="39">
        <v>50</v>
      </c>
      <c r="Q386" s="32">
        <v>0</v>
      </c>
      <c r="R386" s="32">
        <v>0</v>
      </c>
      <c r="S386" s="32">
        <v>0</v>
      </c>
      <c r="T386" s="32">
        <v>0</v>
      </c>
      <c r="U386" s="32">
        <v>0</v>
      </c>
      <c r="V386" s="37" t="s">
        <v>838</v>
      </c>
      <c r="W386" s="32">
        <v>50</v>
      </c>
      <c r="X386" s="32">
        <v>50</v>
      </c>
      <c r="Y386" s="32">
        <v>50</v>
      </c>
      <c r="Z386" s="32">
        <v>50</v>
      </c>
      <c r="AA386" s="32">
        <v>50</v>
      </c>
      <c r="AB386" s="37">
        <f t="shared" si="65"/>
        <v>1</v>
      </c>
      <c r="AC386" s="17" t="s">
        <v>45</v>
      </c>
      <c r="AD386" s="17" t="s">
        <v>6</v>
      </c>
      <c r="AE386" s="38" t="s">
        <v>138</v>
      </c>
    </row>
    <row r="387" spans="1:31" ht="97.5" customHeight="1" outlineLevel="1" x14ac:dyDescent="0.25">
      <c r="A387" s="36" t="s">
        <v>752</v>
      </c>
      <c r="B387" s="36" t="s">
        <v>799</v>
      </c>
      <c r="C387" s="53" t="s">
        <v>927</v>
      </c>
      <c r="D387" s="53" t="s">
        <v>864</v>
      </c>
      <c r="E387" s="53"/>
      <c r="F387" s="38" t="s">
        <v>607</v>
      </c>
      <c r="G387" s="30" t="s">
        <v>608</v>
      </c>
      <c r="H387" s="30"/>
      <c r="I387" s="31" t="s">
        <v>1071</v>
      </c>
      <c r="J387" s="31" t="s">
        <v>881</v>
      </c>
      <c r="K387" s="31" t="s">
        <v>840</v>
      </c>
      <c r="L387" s="30" t="s">
        <v>373</v>
      </c>
      <c r="M387" s="17"/>
      <c r="N387" s="36"/>
      <c r="O387" s="39"/>
      <c r="P387" s="39">
        <v>3100</v>
      </c>
      <c r="Q387" s="32">
        <v>0</v>
      </c>
      <c r="R387" s="32">
        <v>0</v>
      </c>
      <c r="S387" s="32">
        <v>0</v>
      </c>
      <c r="T387" s="32">
        <v>0</v>
      </c>
      <c r="U387" s="32">
        <v>600</v>
      </c>
      <c r="V387" s="37" t="s">
        <v>838</v>
      </c>
      <c r="W387" s="32">
        <v>1300</v>
      </c>
      <c r="X387" s="32">
        <v>2000</v>
      </c>
      <c r="Y387" s="32">
        <v>2600</v>
      </c>
      <c r="Z387" s="32">
        <v>3100</v>
      </c>
      <c r="AA387" s="32">
        <v>3100</v>
      </c>
      <c r="AB387" s="37">
        <f t="shared" si="65"/>
        <v>1</v>
      </c>
      <c r="AC387" s="17" t="s">
        <v>45</v>
      </c>
      <c r="AD387" s="17" t="s">
        <v>6</v>
      </c>
      <c r="AE387" s="38" t="s">
        <v>138</v>
      </c>
    </row>
    <row r="388" spans="1:31" ht="97.5" customHeight="1" outlineLevel="1" x14ac:dyDescent="0.25">
      <c r="A388" s="36" t="s">
        <v>832</v>
      </c>
      <c r="B388" s="36" t="s">
        <v>799</v>
      </c>
      <c r="C388" s="53" t="s">
        <v>927</v>
      </c>
      <c r="D388" s="53" t="s">
        <v>864</v>
      </c>
      <c r="E388" s="53"/>
      <c r="F388" s="38"/>
      <c r="G388" s="30" t="s">
        <v>1203</v>
      </c>
      <c r="H388" s="30"/>
      <c r="I388" s="31"/>
      <c r="J388" s="31"/>
      <c r="K388" s="31"/>
      <c r="L388" s="30" t="s">
        <v>54</v>
      </c>
      <c r="M388" s="17"/>
      <c r="N388" s="36"/>
      <c r="O388" s="39"/>
      <c r="P388" s="39" t="s">
        <v>838</v>
      </c>
      <c r="Q388" s="32">
        <v>0</v>
      </c>
      <c r="R388" s="32">
        <v>0</v>
      </c>
      <c r="S388" s="41">
        <v>333</v>
      </c>
      <c r="T388" s="41" t="s">
        <v>838</v>
      </c>
      <c r="U388" s="41" t="s">
        <v>838</v>
      </c>
      <c r="V388" s="37" t="s">
        <v>838</v>
      </c>
      <c r="W388" s="41" t="s">
        <v>838</v>
      </c>
      <c r="X388" s="32" t="s">
        <v>838</v>
      </c>
      <c r="Y388" s="32" t="s">
        <v>838</v>
      </c>
      <c r="Z388" s="32" t="s">
        <v>838</v>
      </c>
      <c r="AA388" s="32" t="s">
        <v>838</v>
      </c>
      <c r="AB388" s="37" t="s">
        <v>838</v>
      </c>
      <c r="AC388" s="17" t="s">
        <v>45</v>
      </c>
      <c r="AD388" s="17" t="s">
        <v>6</v>
      </c>
      <c r="AE388" s="38" t="s">
        <v>138</v>
      </c>
    </row>
    <row r="389" spans="1:31" ht="97.5" customHeight="1" outlineLevel="1" x14ac:dyDescent="0.25">
      <c r="A389" s="36" t="s">
        <v>1290</v>
      </c>
      <c r="B389" s="36" t="s">
        <v>799</v>
      </c>
      <c r="C389" s="53" t="s">
        <v>927</v>
      </c>
      <c r="D389" s="53" t="s">
        <v>864</v>
      </c>
      <c r="E389" s="53"/>
      <c r="F389" s="38"/>
      <c r="G389" s="30" t="s">
        <v>1291</v>
      </c>
      <c r="H389" s="30"/>
      <c r="I389" s="31"/>
      <c r="J389" s="31"/>
      <c r="K389" s="31"/>
      <c r="L389" s="30"/>
      <c r="M389" s="17"/>
      <c r="N389" s="36"/>
      <c r="O389" s="39"/>
      <c r="P389" s="39" t="s">
        <v>838</v>
      </c>
      <c r="Q389" s="32" t="s">
        <v>838</v>
      </c>
      <c r="R389" s="32" t="s">
        <v>838</v>
      </c>
      <c r="S389" s="41" t="s">
        <v>838</v>
      </c>
      <c r="T389" s="41" t="s">
        <v>838</v>
      </c>
      <c r="U389" s="41" t="s">
        <v>838</v>
      </c>
      <c r="V389" s="37" t="s">
        <v>838</v>
      </c>
      <c r="W389" s="41" t="s">
        <v>838</v>
      </c>
      <c r="X389" s="32" t="s">
        <v>838</v>
      </c>
      <c r="Y389" s="32" t="s">
        <v>838</v>
      </c>
      <c r="Z389" s="32" t="s">
        <v>838</v>
      </c>
      <c r="AA389" s="32" t="s">
        <v>838</v>
      </c>
      <c r="AB389" s="37" t="s">
        <v>838</v>
      </c>
      <c r="AC389" s="17" t="s">
        <v>45</v>
      </c>
      <c r="AD389" s="17" t="s">
        <v>6</v>
      </c>
      <c r="AE389" s="38" t="s">
        <v>138</v>
      </c>
    </row>
    <row r="390" spans="1:31" ht="97.5" customHeight="1" outlineLevel="1" x14ac:dyDescent="0.25">
      <c r="A390" s="36" t="s">
        <v>832</v>
      </c>
      <c r="B390" s="36" t="s">
        <v>799</v>
      </c>
      <c r="C390" s="53" t="s">
        <v>1008</v>
      </c>
      <c r="D390" s="53" t="s">
        <v>864</v>
      </c>
      <c r="E390" s="53"/>
      <c r="F390" s="38"/>
      <c r="G390" s="30" t="s">
        <v>1010</v>
      </c>
      <c r="H390" s="30"/>
      <c r="I390" s="31" t="s">
        <v>1071</v>
      </c>
      <c r="J390" s="31" t="s">
        <v>840</v>
      </c>
      <c r="K390" s="31" t="s">
        <v>840</v>
      </c>
      <c r="L390" s="30" t="s">
        <v>1009</v>
      </c>
      <c r="M390" s="17"/>
      <c r="N390" s="36"/>
      <c r="O390" s="39"/>
      <c r="P390" s="39" t="s">
        <v>838</v>
      </c>
      <c r="Q390" s="32" t="s">
        <v>838</v>
      </c>
      <c r="R390" s="32">
        <v>0</v>
      </c>
      <c r="S390" s="41" t="s">
        <v>838</v>
      </c>
      <c r="T390" s="41" t="s">
        <v>838</v>
      </c>
      <c r="U390" s="41" t="s">
        <v>838</v>
      </c>
      <c r="V390" s="37" t="s">
        <v>838</v>
      </c>
      <c r="W390" s="41" t="s">
        <v>838</v>
      </c>
      <c r="X390" s="32" t="s">
        <v>838</v>
      </c>
      <c r="Y390" s="32" t="s">
        <v>838</v>
      </c>
      <c r="Z390" s="32" t="s">
        <v>838</v>
      </c>
      <c r="AA390" s="32" t="s">
        <v>838</v>
      </c>
      <c r="AB390" s="37" t="s">
        <v>838</v>
      </c>
      <c r="AC390" s="17" t="s">
        <v>45</v>
      </c>
      <c r="AD390" s="17" t="s">
        <v>6</v>
      </c>
      <c r="AE390" s="38" t="s">
        <v>138</v>
      </c>
    </row>
    <row r="391" spans="1:31" ht="97.5" customHeight="1" outlineLevel="1" x14ac:dyDescent="0.25">
      <c r="A391" s="36" t="s">
        <v>751</v>
      </c>
      <c r="B391" s="36" t="s">
        <v>821</v>
      </c>
      <c r="C391" s="53" t="s">
        <v>928</v>
      </c>
      <c r="D391" s="53" t="s">
        <v>864</v>
      </c>
      <c r="E391" s="53"/>
      <c r="F391" s="38" t="s">
        <v>610</v>
      </c>
      <c r="G391" s="30" t="s">
        <v>611</v>
      </c>
      <c r="H391" s="30"/>
      <c r="I391" s="31" t="s">
        <v>1072</v>
      </c>
      <c r="J391" s="31" t="s">
        <v>881</v>
      </c>
      <c r="K391" s="31" t="s">
        <v>840</v>
      </c>
      <c r="L391" s="30" t="s">
        <v>54</v>
      </c>
      <c r="M391" s="17"/>
      <c r="N391" s="36" t="s">
        <v>615</v>
      </c>
      <c r="O391" s="39"/>
      <c r="P391" s="32">
        <v>1400</v>
      </c>
      <c r="Q391" s="32">
        <v>0</v>
      </c>
      <c r="R391" s="32">
        <v>569</v>
      </c>
      <c r="S391" s="32">
        <v>1000</v>
      </c>
      <c r="T391" s="32">
        <v>1200</v>
      </c>
      <c r="U391" s="32">
        <v>1400</v>
      </c>
      <c r="V391" s="37" t="s">
        <v>838</v>
      </c>
      <c r="W391" s="32">
        <v>1400</v>
      </c>
      <c r="X391" s="32">
        <v>1400</v>
      </c>
      <c r="Y391" s="32">
        <v>1400</v>
      </c>
      <c r="Z391" s="32">
        <v>1400</v>
      </c>
      <c r="AA391" s="32">
        <v>1400</v>
      </c>
      <c r="AB391" s="37">
        <f t="shared" ref="AB391:AB400" si="66">AA391/P391</f>
        <v>1</v>
      </c>
      <c r="AC391" s="17" t="s">
        <v>45</v>
      </c>
      <c r="AD391" s="17" t="s">
        <v>6</v>
      </c>
      <c r="AE391" s="38" t="s">
        <v>138</v>
      </c>
    </row>
    <row r="392" spans="1:31" ht="97.5" customHeight="1" outlineLevel="1" x14ac:dyDescent="0.25">
      <c r="A392" s="36" t="s">
        <v>751</v>
      </c>
      <c r="B392" s="36" t="s">
        <v>821</v>
      </c>
      <c r="C392" s="53" t="s">
        <v>929</v>
      </c>
      <c r="D392" s="53" t="s">
        <v>864</v>
      </c>
      <c r="E392" s="53"/>
      <c r="F392" s="38" t="s">
        <v>612</v>
      </c>
      <c r="G392" s="30" t="s">
        <v>614</v>
      </c>
      <c r="H392" s="30"/>
      <c r="I392" s="31" t="s">
        <v>1072</v>
      </c>
      <c r="J392" s="31" t="s">
        <v>881</v>
      </c>
      <c r="K392" s="31" t="s">
        <v>840</v>
      </c>
      <c r="L392" s="30" t="s">
        <v>54</v>
      </c>
      <c r="M392" s="17"/>
      <c r="N392" s="36" t="s">
        <v>616</v>
      </c>
      <c r="O392" s="39"/>
      <c r="P392" s="32">
        <v>5825</v>
      </c>
      <c r="Q392" s="32">
        <v>0</v>
      </c>
      <c r="R392" s="32">
        <v>0</v>
      </c>
      <c r="S392" s="32">
        <v>0</v>
      </c>
      <c r="T392" s="32">
        <v>1100</v>
      </c>
      <c r="U392" s="32">
        <v>2000</v>
      </c>
      <c r="V392" s="37" t="s">
        <v>838</v>
      </c>
      <c r="W392" s="32">
        <v>2900</v>
      </c>
      <c r="X392" s="32">
        <v>3875</v>
      </c>
      <c r="Y392" s="32">
        <v>4850</v>
      </c>
      <c r="Z392" s="32">
        <v>5825</v>
      </c>
      <c r="AA392" s="32">
        <v>5825</v>
      </c>
      <c r="AB392" s="37">
        <f t="shared" si="66"/>
        <v>1</v>
      </c>
      <c r="AC392" s="17" t="s">
        <v>613</v>
      </c>
      <c r="AD392" s="17" t="s">
        <v>6</v>
      </c>
      <c r="AE392" s="38" t="s">
        <v>138</v>
      </c>
    </row>
    <row r="393" spans="1:31" ht="97.5" customHeight="1" outlineLevel="1" x14ac:dyDescent="0.25">
      <c r="A393" s="36" t="s">
        <v>752</v>
      </c>
      <c r="B393" s="36" t="s">
        <v>821</v>
      </c>
      <c r="C393" s="53" t="s">
        <v>928</v>
      </c>
      <c r="D393" s="53" t="s">
        <v>864</v>
      </c>
      <c r="E393" s="53"/>
      <c r="F393" s="38" t="s">
        <v>650</v>
      </c>
      <c r="G393" s="30" t="s">
        <v>651</v>
      </c>
      <c r="H393" s="30"/>
      <c r="I393" s="31" t="s">
        <v>1072</v>
      </c>
      <c r="J393" s="31" t="s">
        <v>881</v>
      </c>
      <c r="K393" s="31" t="s">
        <v>840</v>
      </c>
      <c r="L393" s="30" t="s">
        <v>373</v>
      </c>
      <c r="M393" s="17"/>
      <c r="N393" s="36"/>
      <c r="O393" s="39"/>
      <c r="P393" s="32">
        <v>2000</v>
      </c>
      <c r="Q393" s="32">
        <v>0</v>
      </c>
      <c r="R393" s="32">
        <v>569</v>
      </c>
      <c r="S393" s="32">
        <v>1080</v>
      </c>
      <c r="T393" s="32">
        <v>1100</v>
      </c>
      <c r="U393" s="32">
        <v>1300</v>
      </c>
      <c r="V393" s="37" t="s">
        <v>838</v>
      </c>
      <c r="W393" s="32">
        <v>1500</v>
      </c>
      <c r="X393" s="32">
        <v>1700</v>
      </c>
      <c r="Y393" s="32">
        <v>1900</v>
      </c>
      <c r="Z393" s="32">
        <v>2000</v>
      </c>
      <c r="AA393" s="32">
        <v>2000</v>
      </c>
      <c r="AB393" s="37">
        <f t="shared" si="66"/>
        <v>1</v>
      </c>
      <c r="AC393" s="17" t="s">
        <v>45</v>
      </c>
      <c r="AD393" s="17" t="s">
        <v>6</v>
      </c>
      <c r="AE393" s="38" t="s">
        <v>138</v>
      </c>
    </row>
    <row r="394" spans="1:31" ht="97.5" customHeight="1" outlineLevel="1" x14ac:dyDescent="0.25">
      <c r="A394" s="36" t="s">
        <v>752</v>
      </c>
      <c r="B394" s="36" t="s">
        <v>821</v>
      </c>
      <c r="C394" s="53" t="s">
        <v>929</v>
      </c>
      <c r="D394" s="53" t="s">
        <v>864</v>
      </c>
      <c r="E394" s="53"/>
      <c r="F394" s="38" t="s">
        <v>652</v>
      </c>
      <c r="G394" s="30" t="s">
        <v>653</v>
      </c>
      <c r="H394" s="30"/>
      <c r="I394" s="31" t="s">
        <v>1072</v>
      </c>
      <c r="J394" s="31" t="s">
        <v>881</v>
      </c>
      <c r="K394" s="31" t="s">
        <v>840</v>
      </c>
      <c r="L394" s="30" t="s">
        <v>373</v>
      </c>
      <c r="M394" s="17"/>
      <c r="N394" s="36"/>
      <c r="O394" s="39"/>
      <c r="P394" s="32">
        <v>5825</v>
      </c>
      <c r="Q394" s="32">
        <v>0</v>
      </c>
      <c r="R394" s="32">
        <v>0</v>
      </c>
      <c r="S394" s="32">
        <v>0</v>
      </c>
      <c r="T394" s="32">
        <v>400</v>
      </c>
      <c r="U394" s="32">
        <v>2167</v>
      </c>
      <c r="V394" s="37" t="s">
        <v>838</v>
      </c>
      <c r="W394" s="32">
        <v>3934</v>
      </c>
      <c r="X394" s="32">
        <v>5701</v>
      </c>
      <c r="Y394" s="32">
        <v>5825</v>
      </c>
      <c r="Z394" s="32">
        <v>5825</v>
      </c>
      <c r="AA394" s="32">
        <v>5825</v>
      </c>
      <c r="AB394" s="37">
        <f t="shared" si="66"/>
        <v>1</v>
      </c>
      <c r="AC394" s="17" t="s">
        <v>45</v>
      </c>
      <c r="AD394" s="17" t="s">
        <v>6</v>
      </c>
      <c r="AE394" s="38" t="s">
        <v>138</v>
      </c>
    </row>
    <row r="395" spans="1:31" ht="97.5" customHeight="1" outlineLevel="1" x14ac:dyDescent="0.25">
      <c r="A395" s="36" t="s">
        <v>752</v>
      </c>
      <c r="B395" s="36" t="s">
        <v>821</v>
      </c>
      <c r="C395" s="53" t="s">
        <v>1204</v>
      </c>
      <c r="D395" s="53" t="s">
        <v>864</v>
      </c>
      <c r="E395" s="53"/>
      <c r="F395" s="38" t="s">
        <v>1258</v>
      </c>
      <c r="G395" s="30" t="s">
        <v>1205</v>
      </c>
      <c r="H395" s="30"/>
      <c r="I395" s="31"/>
      <c r="J395" s="31"/>
      <c r="K395" s="31"/>
      <c r="L395" s="30" t="s">
        <v>373</v>
      </c>
      <c r="M395" s="17"/>
      <c r="N395" s="36"/>
      <c r="O395" s="39"/>
      <c r="P395" s="32">
        <v>1000</v>
      </c>
      <c r="Q395" s="32">
        <v>0</v>
      </c>
      <c r="R395" s="32">
        <v>0</v>
      </c>
      <c r="S395" s="32">
        <v>54</v>
      </c>
      <c r="T395" s="32">
        <v>270</v>
      </c>
      <c r="U395" s="32">
        <v>500</v>
      </c>
      <c r="V395" s="37" t="s">
        <v>838</v>
      </c>
      <c r="W395" s="32">
        <v>730</v>
      </c>
      <c r="X395" s="32">
        <v>960</v>
      </c>
      <c r="Y395" s="32">
        <v>1000</v>
      </c>
      <c r="Z395" s="32">
        <v>1000</v>
      </c>
      <c r="AA395" s="32">
        <v>1000</v>
      </c>
      <c r="AB395" s="37">
        <f t="shared" si="66"/>
        <v>1</v>
      </c>
      <c r="AC395" s="17" t="s">
        <v>45</v>
      </c>
      <c r="AD395" s="17" t="s">
        <v>6</v>
      </c>
      <c r="AE395" s="38" t="s">
        <v>138</v>
      </c>
    </row>
    <row r="396" spans="1:31" ht="122.25" customHeight="1" outlineLevel="1" x14ac:dyDescent="0.25">
      <c r="A396" s="36" t="s">
        <v>752</v>
      </c>
      <c r="B396" s="36" t="s">
        <v>821</v>
      </c>
      <c r="C396" s="53" t="s">
        <v>1204</v>
      </c>
      <c r="D396" s="53" t="s">
        <v>864</v>
      </c>
      <c r="E396" s="53"/>
      <c r="F396" s="38" t="s">
        <v>1259</v>
      </c>
      <c r="G396" s="30" t="s">
        <v>1206</v>
      </c>
      <c r="H396" s="30"/>
      <c r="I396" s="31"/>
      <c r="J396" s="31"/>
      <c r="K396" s="31"/>
      <c r="L396" s="30" t="s">
        <v>373</v>
      </c>
      <c r="M396" s="17"/>
      <c r="N396" s="36"/>
      <c r="O396" s="39"/>
      <c r="P396" s="32">
        <v>2250</v>
      </c>
      <c r="Q396" s="32">
        <v>0</v>
      </c>
      <c r="R396" s="32">
        <v>0</v>
      </c>
      <c r="S396" s="32">
        <v>0</v>
      </c>
      <c r="T396" s="32">
        <v>120</v>
      </c>
      <c r="U396" s="32">
        <v>790</v>
      </c>
      <c r="V396" s="37" t="s">
        <v>838</v>
      </c>
      <c r="W396" s="32">
        <v>1460</v>
      </c>
      <c r="X396" s="32">
        <v>2130</v>
      </c>
      <c r="Y396" s="32">
        <v>2250</v>
      </c>
      <c r="Z396" s="32">
        <v>2250</v>
      </c>
      <c r="AA396" s="32">
        <v>2250</v>
      </c>
      <c r="AB396" s="37">
        <f t="shared" si="66"/>
        <v>1</v>
      </c>
      <c r="AC396" s="17" t="s">
        <v>45</v>
      </c>
      <c r="AD396" s="17" t="s">
        <v>6</v>
      </c>
      <c r="AE396" s="38" t="s">
        <v>138</v>
      </c>
    </row>
    <row r="397" spans="1:31" ht="122.25" customHeight="1" outlineLevel="1" x14ac:dyDescent="0.25">
      <c r="A397" s="36" t="s">
        <v>752</v>
      </c>
      <c r="B397" s="36" t="s">
        <v>821</v>
      </c>
      <c r="C397" s="53" t="s">
        <v>1007</v>
      </c>
      <c r="D397" s="53" t="s">
        <v>864</v>
      </c>
      <c r="E397" s="53"/>
      <c r="F397" s="38" t="s">
        <v>1260</v>
      </c>
      <c r="G397" s="30" t="s">
        <v>1085</v>
      </c>
      <c r="H397" s="30"/>
      <c r="I397" s="31" t="s">
        <v>1072</v>
      </c>
      <c r="J397" s="31" t="s">
        <v>840</v>
      </c>
      <c r="K397" s="31" t="s">
        <v>840</v>
      </c>
      <c r="L397" s="30" t="s">
        <v>1086</v>
      </c>
      <c r="M397" s="17"/>
      <c r="N397" s="36"/>
      <c r="O397" s="39"/>
      <c r="P397" s="32">
        <v>10</v>
      </c>
      <c r="Q397" s="32">
        <v>0</v>
      </c>
      <c r="R397" s="32">
        <v>0</v>
      </c>
      <c r="S397" s="32">
        <v>0</v>
      </c>
      <c r="T397" s="32">
        <v>2</v>
      </c>
      <c r="U397" s="32">
        <v>4</v>
      </c>
      <c r="V397" s="37" t="s">
        <v>838</v>
      </c>
      <c r="W397" s="32">
        <v>6</v>
      </c>
      <c r="X397" s="32">
        <v>8</v>
      </c>
      <c r="Y397" s="32">
        <v>9</v>
      </c>
      <c r="Z397" s="32">
        <v>10</v>
      </c>
      <c r="AA397" s="32">
        <v>10</v>
      </c>
      <c r="AB397" s="37">
        <f t="shared" si="66"/>
        <v>1</v>
      </c>
      <c r="AC397" s="17" t="s">
        <v>45</v>
      </c>
      <c r="AD397" s="17" t="s">
        <v>6</v>
      </c>
      <c r="AE397" s="38" t="s">
        <v>138</v>
      </c>
    </row>
    <row r="398" spans="1:31" ht="118.5" customHeight="1" outlineLevel="1" x14ac:dyDescent="0.25">
      <c r="A398" s="36" t="s">
        <v>751</v>
      </c>
      <c r="B398" s="36" t="s">
        <v>822</v>
      </c>
      <c r="C398" s="53"/>
      <c r="D398" s="53" t="s">
        <v>864</v>
      </c>
      <c r="E398" s="53"/>
      <c r="F398" s="38" t="s">
        <v>617</v>
      </c>
      <c r="G398" s="30" t="s">
        <v>618</v>
      </c>
      <c r="H398" s="30" t="s">
        <v>1013</v>
      </c>
      <c r="I398" s="31" t="s">
        <v>1079</v>
      </c>
      <c r="J398" s="31" t="s">
        <v>881</v>
      </c>
      <c r="K398" s="31" t="s">
        <v>840</v>
      </c>
      <c r="L398" s="30" t="s">
        <v>619</v>
      </c>
      <c r="M398" s="17"/>
      <c r="N398" s="36" t="s">
        <v>627</v>
      </c>
      <c r="O398" s="39"/>
      <c r="P398" s="32">
        <v>700</v>
      </c>
      <c r="Q398" s="32">
        <v>0</v>
      </c>
      <c r="R398" s="32">
        <v>0</v>
      </c>
      <c r="S398" s="32">
        <v>1</v>
      </c>
      <c r="T398" s="32">
        <v>2</v>
      </c>
      <c r="U398" s="32">
        <v>27</v>
      </c>
      <c r="V398" s="37" t="s">
        <v>838</v>
      </c>
      <c r="W398" s="32">
        <v>155</v>
      </c>
      <c r="X398" s="32">
        <v>276</v>
      </c>
      <c r="Y398" s="32">
        <v>400</v>
      </c>
      <c r="Z398" s="32">
        <v>547</v>
      </c>
      <c r="AA398" s="32">
        <v>700</v>
      </c>
      <c r="AB398" s="37">
        <f t="shared" si="66"/>
        <v>1</v>
      </c>
      <c r="AC398" s="17" t="s">
        <v>620</v>
      </c>
      <c r="AD398" s="17" t="s">
        <v>6</v>
      </c>
      <c r="AE398" s="38" t="s">
        <v>138</v>
      </c>
    </row>
    <row r="399" spans="1:31" ht="97.5" customHeight="1" outlineLevel="1" x14ac:dyDescent="0.25">
      <c r="A399" s="36" t="s">
        <v>751</v>
      </c>
      <c r="B399" s="36" t="s">
        <v>822</v>
      </c>
      <c r="C399" s="53"/>
      <c r="D399" s="53" t="s">
        <v>864</v>
      </c>
      <c r="E399" s="53"/>
      <c r="F399" s="38" t="s">
        <v>621</v>
      </c>
      <c r="G399" s="30" t="s">
        <v>622</v>
      </c>
      <c r="H399" s="30"/>
      <c r="I399" s="31" t="s">
        <v>1073</v>
      </c>
      <c r="J399" s="31" t="s">
        <v>881</v>
      </c>
      <c r="K399" s="31" t="s">
        <v>840</v>
      </c>
      <c r="L399" s="30" t="s">
        <v>623</v>
      </c>
      <c r="M399" s="17"/>
      <c r="N399" s="36" t="s">
        <v>628</v>
      </c>
      <c r="O399" s="39"/>
      <c r="P399" s="32">
        <v>720</v>
      </c>
      <c r="Q399" s="32" t="s">
        <v>838</v>
      </c>
      <c r="R399" s="32">
        <v>0</v>
      </c>
      <c r="S399" s="32">
        <v>1196</v>
      </c>
      <c r="T399" s="32">
        <v>1116</v>
      </c>
      <c r="U399" s="32">
        <v>1036</v>
      </c>
      <c r="V399" s="37" t="s">
        <v>838</v>
      </c>
      <c r="W399" s="32">
        <v>956</v>
      </c>
      <c r="X399" s="32">
        <v>876</v>
      </c>
      <c r="Y399" s="32">
        <v>796</v>
      </c>
      <c r="Z399" s="32">
        <v>720</v>
      </c>
      <c r="AA399" s="32">
        <v>720</v>
      </c>
      <c r="AB399" s="37">
        <f t="shared" si="66"/>
        <v>1</v>
      </c>
      <c r="AC399" s="17" t="s">
        <v>620</v>
      </c>
      <c r="AD399" s="17" t="s">
        <v>6</v>
      </c>
      <c r="AE399" s="38" t="s">
        <v>138</v>
      </c>
    </row>
    <row r="400" spans="1:31" ht="97.5" customHeight="1" outlineLevel="1" x14ac:dyDescent="0.25">
      <c r="A400" s="36" t="s">
        <v>751</v>
      </c>
      <c r="B400" s="36" t="s">
        <v>822</v>
      </c>
      <c r="C400" s="53"/>
      <c r="D400" s="53" t="s">
        <v>864</v>
      </c>
      <c r="E400" s="53"/>
      <c r="F400" s="38" t="s">
        <v>624</v>
      </c>
      <c r="G400" s="30" t="s">
        <v>625</v>
      </c>
      <c r="H400" s="30"/>
      <c r="I400" s="31"/>
      <c r="J400" s="31" t="s">
        <v>881</v>
      </c>
      <c r="K400" s="31" t="s">
        <v>840</v>
      </c>
      <c r="L400" s="30" t="s">
        <v>626</v>
      </c>
      <c r="M400" s="17"/>
      <c r="N400" s="36" t="s">
        <v>629</v>
      </c>
      <c r="O400" s="39"/>
      <c r="P400" s="32">
        <v>3</v>
      </c>
      <c r="Q400" s="32" t="s">
        <v>838</v>
      </c>
      <c r="R400" s="32">
        <v>0</v>
      </c>
      <c r="S400" s="32">
        <v>1</v>
      </c>
      <c r="T400" s="32">
        <v>1</v>
      </c>
      <c r="U400" s="32">
        <v>1</v>
      </c>
      <c r="V400" s="37" t="s">
        <v>838</v>
      </c>
      <c r="W400" s="32">
        <v>3</v>
      </c>
      <c r="X400" s="32">
        <v>3</v>
      </c>
      <c r="Y400" s="32">
        <v>3</v>
      </c>
      <c r="Z400" s="32">
        <v>3</v>
      </c>
      <c r="AA400" s="32">
        <v>3</v>
      </c>
      <c r="AB400" s="37">
        <f t="shared" si="66"/>
        <v>1</v>
      </c>
      <c r="AC400" s="17" t="s">
        <v>45</v>
      </c>
      <c r="AD400" s="17" t="s">
        <v>432</v>
      </c>
      <c r="AE400" s="38" t="s">
        <v>138</v>
      </c>
    </row>
    <row r="401" spans="1:31" ht="97.5" customHeight="1" outlineLevel="1" x14ac:dyDescent="0.25">
      <c r="A401" s="33" t="s">
        <v>752</v>
      </c>
      <c r="B401" s="33" t="s">
        <v>822</v>
      </c>
      <c r="C401" s="52" t="s">
        <v>930</v>
      </c>
      <c r="D401" s="52" t="s">
        <v>864</v>
      </c>
      <c r="E401" s="52" t="s">
        <v>1093</v>
      </c>
      <c r="F401" s="43" t="s">
        <v>654</v>
      </c>
      <c r="G401" s="29" t="s">
        <v>827</v>
      </c>
      <c r="H401" s="30"/>
      <c r="I401" s="31" t="s">
        <v>1079</v>
      </c>
      <c r="J401" s="31" t="s">
        <v>881</v>
      </c>
      <c r="K401" s="31" t="s">
        <v>840</v>
      </c>
      <c r="L401" s="29" t="s">
        <v>54</v>
      </c>
      <c r="M401" s="18"/>
      <c r="N401" s="33"/>
      <c r="O401" s="40">
        <v>850</v>
      </c>
      <c r="P401" s="34">
        <v>2100</v>
      </c>
      <c r="Q401" s="34">
        <v>0</v>
      </c>
      <c r="R401" s="34">
        <v>0</v>
      </c>
      <c r="S401" s="34">
        <v>1</v>
      </c>
      <c r="T401" s="34">
        <v>195</v>
      </c>
      <c r="U401" s="34">
        <v>630</v>
      </c>
      <c r="V401" s="35">
        <f>U401/O401</f>
        <v>0.74117647058823533</v>
      </c>
      <c r="W401" s="34">
        <v>735</v>
      </c>
      <c r="X401" s="34">
        <v>1401</v>
      </c>
      <c r="Y401" s="34">
        <v>1681</v>
      </c>
      <c r="Z401" s="34">
        <v>1885</v>
      </c>
      <c r="AA401" s="34">
        <v>2100</v>
      </c>
      <c r="AB401" s="35">
        <v>1</v>
      </c>
      <c r="AC401" s="18" t="s">
        <v>45</v>
      </c>
      <c r="AD401" s="18" t="s">
        <v>6</v>
      </c>
      <c r="AE401" s="43" t="s">
        <v>138</v>
      </c>
    </row>
    <row r="402" spans="1:31" ht="97.5" customHeight="1" outlineLevel="1" x14ac:dyDescent="0.25">
      <c r="A402" s="36" t="s">
        <v>752</v>
      </c>
      <c r="B402" s="36" t="s">
        <v>822</v>
      </c>
      <c r="C402" s="53" t="s">
        <v>930</v>
      </c>
      <c r="D402" s="53" t="s">
        <v>864</v>
      </c>
      <c r="E402" s="53"/>
      <c r="F402" s="38" t="s">
        <v>655</v>
      </c>
      <c r="G402" s="30" t="s">
        <v>656</v>
      </c>
      <c r="H402" s="30"/>
      <c r="I402" s="31" t="s">
        <v>1074</v>
      </c>
      <c r="J402" s="31" t="s">
        <v>881</v>
      </c>
      <c r="K402" s="31" t="s">
        <v>840</v>
      </c>
      <c r="L402" s="30" t="s">
        <v>54</v>
      </c>
      <c r="M402" s="17"/>
      <c r="N402" s="36"/>
      <c r="O402" s="39"/>
      <c r="P402" s="32">
        <v>3400</v>
      </c>
      <c r="Q402" s="32">
        <v>0</v>
      </c>
      <c r="R402" s="32">
        <v>0</v>
      </c>
      <c r="S402" s="32">
        <v>27</v>
      </c>
      <c r="T402" s="32">
        <v>267</v>
      </c>
      <c r="U402" s="32">
        <v>824</v>
      </c>
      <c r="V402" s="37" t="s">
        <v>838</v>
      </c>
      <c r="W402" s="32">
        <v>1133</v>
      </c>
      <c r="X402" s="32">
        <v>2250</v>
      </c>
      <c r="Y402" s="32">
        <v>2559</v>
      </c>
      <c r="Z402" s="32">
        <v>2849</v>
      </c>
      <c r="AA402" s="32">
        <v>3400</v>
      </c>
      <c r="AB402" s="37">
        <v>1</v>
      </c>
      <c r="AC402" s="17" t="s">
        <v>45</v>
      </c>
      <c r="AD402" s="17" t="s">
        <v>6</v>
      </c>
      <c r="AE402" s="38" t="s">
        <v>138</v>
      </c>
    </row>
    <row r="403" spans="1:31" ht="97.5" customHeight="1" outlineLevel="1" x14ac:dyDescent="0.25">
      <c r="A403" s="36" t="s">
        <v>752</v>
      </c>
      <c r="B403" s="36" t="s">
        <v>822</v>
      </c>
      <c r="C403" s="53" t="s">
        <v>930</v>
      </c>
      <c r="D403" s="53" t="s">
        <v>864</v>
      </c>
      <c r="E403" s="53"/>
      <c r="F403" s="38" t="s">
        <v>657</v>
      </c>
      <c r="G403" s="30" t="s">
        <v>658</v>
      </c>
      <c r="H403" s="30"/>
      <c r="I403" s="31" t="s">
        <v>1079</v>
      </c>
      <c r="J403" s="31" t="s">
        <v>881</v>
      </c>
      <c r="K403" s="31" t="s">
        <v>840</v>
      </c>
      <c r="L403" s="30" t="s">
        <v>54</v>
      </c>
      <c r="M403" s="17"/>
      <c r="N403" s="36"/>
      <c r="O403" s="39"/>
      <c r="P403" s="32">
        <v>2100</v>
      </c>
      <c r="Q403" s="32">
        <v>0</v>
      </c>
      <c r="R403" s="32">
        <v>0</v>
      </c>
      <c r="S403" s="32">
        <v>876</v>
      </c>
      <c r="T403" s="32">
        <v>2310</v>
      </c>
      <c r="U403" s="32">
        <v>2310</v>
      </c>
      <c r="V403" s="37" t="s">
        <v>838</v>
      </c>
      <c r="W403" s="32">
        <v>2310</v>
      </c>
      <c r="X403" s="32">
        <v>2310</v>
      </c>
      <c r="Y403" s="32">
        <v>2310</v>
      </c>
      <c r="Z403" s="32">
        <v>2310</v>
      </c>
      <c r="AA403" s="32">
        <v>2310</v>
      </c>
      <c r="AB403" s="37">
        <v>1</v>
      </c>
      <c r="AC403" s="17" t="s">
        <v>45</v>
      </c>
      <c r="AD403" s="17" t="s">
        <v>6</v>
      </c>
      <c r="AE403" s="38" t="s">
        <v>138</v>
      </c>
    </row>
    <row r="404" spans="1:31" ht="97.5" customHeight="1" outlineLevel="1" x14ac:dyDescent="0.25">
      <c r="A404" s="36" t="s">
        <v>752</v>
      </c>
      <c r="B404" s="36" t="s">
        <v>822</v>
      </c>
      <c r="C404" s="53" t="s">
        <v>930</v>
      </c>
      <c r="D404" s="53" t="s">
        <v>864</v>
      </c>
      <c r="E404" s="53"/>
      <c r="F404" s="38" t="s">
        <v>659</v>
      </c>
      <c r="G404" s="30" t="s">
        <v>660</v>
      </c>
      <c r="H404" s="30"/>
      <c r="I404" s="31" t="s">
        <v>1075</v>
      </c>
      <c r="J404" s="31" t="s">
        <v>881</v>
      </c>
      <c r="K404" s="31" t="s">
        <v>840</v>
      </c>
      <c r="L404" s="30" t="s">
        <v>54</v>
      </c>
      <c r="M404" s="17"/>
      <c r="N404" s="36"/>
      <c r="O404" s="39"/>
      <c r="P404" s="32">
        <v>1760</v>
      </c>
      <c r="Q404" s="32">
        <v>0</v>
      </c>
      <c r="R404" s="32">
        <v>0</v>
      </c>
      <c r="S404" s="32">
        <v>126</v>
      </c>
      <c r="T404" s="32">
        <v>1408</v>
      </c>
      <c r="U404" s="32">
        <v>1408</v>
      </c>
      <c r="V404" s="37" t="s">
        <v>838</v>
      </c>
      <c r="W404" s="32">
        <v>1408</v>
      </c>
      <c r="X404" s="32">
        <v>1408</v>
      </c>
      <c r="Y404" s="32">
        <v>1408</v>
      </c>
      <c r="Z404" s="32">
        <v>1408</v>
      </c>
      <c r="AA404" s="32">
        <v>1408</v>
      </c>
      <c r="AB404" s="37">
        <v>1</v>
      </c>
      <c r="AC404" s="17" t="s">
        <v>45</v>
      </c>
      <c r="AD404" s="17" t="s">
        <v>6</v>
      </c>
      <c r="AE404" s="38" t="s">
        <v>138</v>
      </c>
    </row>
    <row r="405" spans="1:31" ht="97.5" customHeight="1" outlineLevel="1" x14ac:dyDescent="0.25">
      <c r="A405" s="36" t="s">
        <v>752</v>
      </c>
      <c r="B405" s="36" t="s">
        <v>822</v>
      </c>
      <c r="C405" s="53" t="s">
        <v>930</v>
      </c>
      <c r="D405" s="53" t="s">
        <v>864</v>
      </c>
      <c r="E405" s="53"/>
      <c r="F405" s="38" t="s">
        <v>661</v>
      </c>
      <c r="G405" s="30" t="s">
        <v>662</v>
      </c>
      <c r="H405" s="30"/>
      <c r="I405" s="31"/>
      <c r="J405" s="31" t="s">
        <v>881</v>
      </c>
      <c r="K405" s="31" t="s">
        <v>867</v>
      </c>
      <c r="L405" s="30" t="s">
        <v>663</v>
      </c>
      <c r="M405" s="17"/>
      <c r="N405" s="36"/>
      <c r="O405" s="39"/>
      <c r="P405" s="32">
        <v>3</v>
      </c>
      <c r="Q405" s="32">
        <v>0</v>
      </c>
      <c r="R405" s="32">
        <v>0</v>
      </c>
      <c r="S405" s="32">
        <v>1</v>
      </c>
      <c r="T405" s="32">
        <v>1</v>
      </c>
      <c r="U405" s="32">
        <v>2</v>
      </c>
      <c r="V405" s="37" t="s">
        <v>838</v>
      </c>
      <c r="W405" s="32">
        <v>3</v>
      </c>
      <c r="X405" s="32">
        <v>3</v>
      </c>
      <c r="Y405" s="32">
        <v>3</v>
      </c>
      <c r="Z405" s="32">
        <v>3</v>
      </c>
      <c r="AA405" s="32">
        <v>3</v>
      </c>
      <c r="AB405" s="37">
        <v>1</v>
      </c>
      <c r="AC405" s="17" t="s">
        <v>45</v>
      </c>
      <c r="AD405" s="17" t="s">
        <v>664</v>
      </c>
      <c r="AE405" s="38" t="s">
        <v>138</v>
      </c>
    </row>
    <row r="406" spans="1:31" ht="97.5" customHeight="1" outlineLevel="1" x14ac:dyDescent="0.25">
      <c r="A406" s="36" t="s">
        <v>752</v>
      </c>
      <c r="B406" s="36" t="s">
        <v>822</v>
      </c>
      <c r="C406" s="53" t="s">
        <v>1002</v>
      </c>
      <c r="D406" s="53" t="s">
        <v>864</v>
      </c>
      <c r="E406" s="53"/>
      <c r="F406" s="38" t="s">
        <v>1261</v>
      </c>
      <c r="G406" s="30" t="s">
        <v>1003</v>
      </c>
      <c r="H406" s="30"/>
      <c r="I406" s="31"/>
      <c r="J406" s="31" t="s">
        <v>840</v>
      </c>
      <c r="K406" s="31" t="s">
        <v>840</v>
      </c>
      <c r="L406" s="30" t="s">
        <v>1005</v>
      </c>
      <c r="M406" s="17"/>
      <c r="N406" s="36"/>
      <c r="O406" s="39"/>
      <c r="P406" s="32">
        <v>2</v>
      </c>
      <c r="Q406" s="32">
        <v>0</v>
      </c>
      <c r="R406" s="32">
        <v>0</v>
      </c>
      <c r="S406" s="32">
        <v>0</v>
      </c>
      <c r="T406" s="32">
        <v>0</v>
      </c>
      <c r="U406" s="32">
        <v>0</v>
      </c>
      <c r="V406" s="37" t="s">
        <v>838</v>
      </c>
      <c r="W406" s="32">
        <v>1</v>
      </c>
      <c r="X406" s="32">
        <v>2</v>
      </c>
      <c r="Y406" s="32">
        <v>2</v>
      </c>
      <c r="Z406" s="32">
        <v>2</v>
      </c>
      <c r="AA406" s="32">
        <v>2</v>
      </c>
      <c r="AB406" s="37">
        <v>1</v>
      </c>
      <c r="AC406" s="17" t="s">
        <v>45</v>
      </c>
      <c r="AD406" s="17" t="s">
        <v>6</v>
      </c>
      <c r="AE406" s="38" t="s">
        <v>138</v>
      </c>
    </row>
    <row r="407" spans="1:31" ht="97.5" customHeight="1" outlineLevel="1" x14ac:dyDescent="0.25">
      <c r="A407" s="36" t="s">
        <v>752</v>
      </c>
      <c r="B407" s="36" t="s">
        <v>822</v>
      </c>
      <c r="C407" s="53" t="s">
        <v>1002</v>
      </c>
      <c r="D407" s="53" t="s">
        <v>864</v>
      </c>
      <c r="E407" s="53"/>
      <c r="F407" s="38" t="s">
        <v>1262</v>
      </c>
      <c r="G407" s="30" t="s">
        <v>1004</v>
      </c>
      <c r="H407" s="30"/>
      <c r="I407" s="31" t="s">
        <v>1079</v>
      </c>
      <c r="J407" s="31" t="s">
        <v>840</v>
      </c>
      <c r="K407" s="31" t="s">
        <v>840</v>
      </c>
      <c r="L407" s="30" t="s">
        <v>1006</v>
      </c>
      <c r="M407" s="17"/>
      <c r="N407" s="36"/>
      <c r="O407" s="39"/>
      <c r="P407" s="32">
        <v>1</v>
      </c>
      <c r="Q407" s="32">
        <v>0</v>
      </c>
      <c r="R407" s="32">
        <v>0</v>
      </c>
      <c r="S407" s="32">
        <v>0</v>
      </c>
      <c r="T407" s="32">
        <v>0</v>
      </c>
      <c r="U407" s="32">
        <v>0</v>
      </c>
      <c r="V407" s="37" t="s">
        <v>838</v>
      </c>
      <c r="W407" s="32">
        <v>0</v>
      </c>
      <c r="X407" s="32">
        <v>1</v>
      </c>
      <c r="Y407" s="32">
        <v>1</v>
      </c>
      <c r="Z407" s="32">
        <v>1</v>
      </c>
      <c r="AA407" s="32">
        <v>1</v>
      </c>
      <c r="AB407" s="37">
        <v>1</v>
      </c>
      <c r="AC407" s="17" t="s">
        <v>45</v>
      </c>
      <c r="AD407" s="17" t="s">
        <v>6</v>
      </c>
      <c r="AE407" s="38" t="s">
        <v>138</v>
      </c>
    </row>
    <row r="408" spans="1:31" ht="97.5" customHeight="1" outlineLevel="1" x14ac:dyDescent="0.25">
      <c r="A408" s="36" t="s">
        <v>751</v>
      </c>
      <c r="B408" s="36" t="s">
        <v>823</v>
      </c>
      <c r="C408" s="53"/>
      <c r="D408" s="53" t="s">
        <v>865</v>
      </c>
      <c r="E408" s="53"/>
      <c r="F408" s="38" t="s">
        <v>630</v>
      </c>
      <c r="G408" s="30" t="s">
        <v>631</v>
      </c>
      <c r="H408" s="30" t="s">
        <v>932</v>
      </c>
      <c r="I408" s="31" t="s">
        <v>1076</v>
      </c>
      <c r="J408" s="31" t="s">
        <v>840</v>
      </c>
      <c r="K408" s="31" t="s">
        <v>840</v>
      </c>
      <c r="L408" s="30" t="s">
        <v>632</v>
      </c>
      <c r="M408" s="17"/>
      <c r="N408" s="36" t="s">
        <v>595</v>
      </c>
      <c r="O408" s="39"/>
      <c r="P408" s="32">
        <v>4</v>
      </c>
      <c r="Q408" s="32">
        <v>0</v>
      </c>
      <c r="R408" s="32">
        <v>0</v>
      </c>
      <c r="S408" s="32">
        <v>0</v>
      </c>
      <c r="T408" s="32">
        <v>0</v>
      </c>
      <c r="U408" s="32">
        <v>0</v>
      </c>
      <c r="V408" s="37" t="s">
        <v>838</v>
      </c>
      <c r="W408" s="32">
        <v>0</v>
      </c>
      <c r="X408" s="32">
        <v>0</v>
      </c>
      <c r="Y408" s="32">
        <v>0</v>
      </c>
      <c r="Z408" s="32">
        <v>4</v>
      </c>
      <c r="AA408" s="32">
        <v>4</v>
      </c>
      <c r="AB408" s="37">
        <f>AA408/P408</f>
        <v>1</v>
      </c>
      <c r="AC408" s="17" t="s">
        <v>45</v>
      </c>
      <c r="AD408" s="17" t="s">
        <v>6</v>
      </c>
      <c r="AE408" s="38" t="s">
        <v>138</v>
      </c>
    </row>
    <row r="409" spans="1:31" ht="97.5" customHeight="1" outlineLevel="1" x14ac:dyDescent="0.25">
      <c r="A409" s="36" t="s">
        <v>751</v>
      </c>
      <c r="B409" s="36" t="s">
        <v>823</v>
      </c>
      <c r="C409" s="53"/>
      <c r="D409" s="53" t="s">
        <v>865</v>
      </c>
      <c r="E409" s="53"/>
      <c r="F409" s="38" t="s">
        <v>633</v>
      </c>
      <c r="G409" s="30" t="s">
        <v>634</v>
      </c>
      <c r="H409" s="30"/>
      <c r="I409" s="31" t="s">
        <v>1076</v>
      </c>
      <c r="J409" s="31" t="s">
        <v>840</v>
      </c>
      <c r="K409" s="31" t="s">
        <v>840</v>
      </c>
      <c r="L409" s="30" t="s">
        <v>635</v>
      </c>
      <c r="M409" s="17"/>
      <c r="N409" s="36" t="s">
        <v>595</v>
      </c>
      <c r="O409" s="39"/>
      <c r="P409" s="32">
        <v>1</v>
      </c>
      <c r="Q409" s="32">
        <v>0</v>
      </c>
      <c r="R409" s="32">
        <v>0</v>
      </c>
      <c r="S409" s="32">
        <v>0</v>
      </c>
      <c r="T409" s="32">
        <v>0</v>
      </c>
      <c r="U409" s="32">
        <v>0</v>
      </c>
      <c r="V409" s="37" t="s">
        <v>838</v>
      </c>
      <c r="W409" s="32">
        <v>1</v>
      </c>
      <c r="X409" s="32">
        <v>1</v>
      </c>
      <c r="Y409" s="32">
        <v>1</v>
      </c>
      <c r="Z409" s="32">
        <v>1</v>
      </c>
      <c r="AA409" s="32">
        <v>1</v>
      </c>
      <c r="AB409" s="37">
        <f>AA409/P409</f>
        <v>1</v>
      </c>
      <c r="AC409" s="17" t="s">
        <v>45</v>
      </c>
      <c r="AD409" s="17" t="s">
        <v>6</v>
      </c>
      <c r="AE409" s="38" t="s">
        <v>138</v>
      </c>
    </row>
    <row r="410" spans="1:31" ht="97.5" customHeight="1" outlineLevel="1" x14ac:dyDescent="0.25">
      <c r="A410" s="36" t="s">
        <v>752</v>
      </c>
      <c r="B410" s="36" t="s">
        <v>823</v>
      </c>
      <c r="C410" s="53"/>
      <c r="D410" s="53" t="s">
        <v>865</v>
      </c>
      <c r="E410" s="53"/>
      <c r="F410" s="38" t="s">
        <v>665</v>
      </c>
      <c r="G410" s="30" t="s">
        <v>666</v>
      </c>
      <c r="H410" s="30"/>
      <c r="I410" s="31" t="s">
        <v>1076</v>
      </c>
      <c r="J410" s="31" t="s">
        <v>840</v>
      </c>
      <c r="K410" s="31" t="s">
        <v>840</v>
      </c>
      <c r="L410" s="30" t="s">
        <v>667</v>
      </c>
      <c r="M410" s="17"/>
      <c r="N410" s="36"/>
      <c r="O410" s="39"/>
      <c r="P410" s="32">
        <v>4</v>
      </c>
      <c r="Q410" s="32">
        <v>0</v>
      </c>
      <c r="R410" s="32">
        <v>0</v>
      </c>
      <c r="S410" s="32">
        <v>4</v>
      </c>
      <c r="T410" s="32">
        <v>4</v>
      </c>
      <c r="U410" s="32">
        <v>4</v>
      </c>
      <c r="V410" s="37" t="s">
        <v>838</v>
      </c>
      <c r="W410" s="32">
        <v>4</v>
      </c>
      <c r="X410" s="32">
        <v>4</v>
      </c>
      <c r="Y410" s="32">
        <v>4</v>
      </c>
      <c r="Z410" s="32">
        <v>4</v>
      </c>
      <c r="AA410" s="32">
        <v>4</v>
      </c>
      <c r="AB410" s="37">
        <v>1</v>
      </c>
      <c r="AC410" s="17" t="s">
        <v>45</v>
      </c>
      <c r="AD410" s="17" t="s">
        <v>6</v>
      </c>
      <c r="AE410" s="38" t="s">
        <v>138</v>
      </c>
    </row>
    <row r="411" spans="1:31" ht="199.5" customHeight="1" outlineLevel="1" x14ac:dyDescent="0.25">
      <c r="A411" s="36" t="s">
        <v>752</v>
      </c>
      <c r="B411" s="36" t="s">
        <v>823</v>
      </c>
      <c r="C411" s="53"/>
      <c r="D411" s="53" t="s">
        <v>865</v>
      </c>
      <c r="E411" s="53"/>
      <c r="F411" s="38" t="s">
        <v>668</v>
      </c>
      <c r="G411" s="30" t="s">
        <v>669</v>
      </c>
      <c r="H411" s="30"/>
      <c r="I411" s="31" t="s">
        <v>1076</v>
      </c>
      <c r="J411" s="31" t="s">
        <v>881</v>
      </c>
      <c r="K411" s="31" t="s">
        <v>840</v>
      </c>
      <c r="L411" s="30" t="s">
        <v>434</v>
      </c>
      <c r="M411" s="17"/>
      <c r="N411" s="36"/>
      <c r="O411" s="39"/>
      <c r="P411" s="32">
        <v>21</v>
      </c>
      <c r="Q411" s="32">
        <v>0</v>
      </c>
      <c r="R411" s="32">
        <v>0</v>
      </c>
      <c r="S411" s="32">
        <v>0</v>
      </c>
      <c r="T411" s="32">
        <v>0</v>
      </c>
      <c r="U411" s="32">
        <v>0</v>
      </c>
      <c r="V411" s="37" t="s">
        <v>838</v>
      </c>
      <c r="W411" s="32">
        <v>21</v>
      </c>
      <c r="X411" s="32">
        <v>21</v>
      </c>
      <c r="Y411" s="32">
        <v>21</v>
      </c>
      <c r="Z411" s="32">
        <v>21</v>
      </c>
      <c r="AA411" s="32">
        <v>21</v>
      </c>
      <c r="AB411" s="37">
        <v>1</v>
      </c>
      <c r="AC411" s="17" t="s">
        <v>45</v>
      </c>
      <c r="AD411" s="17" t="s">
        <v>597</v>
      </c>
      <c r="AE411" s="38" t="s">
        <v>138</v>
      </c>
    </row>
    <row r="412" spans="1:31" ht="256.5" customHeight="1" outlineLevel="1" x14ac:dyDescent="0.25">
      <c r="A412" s="36" t="s">
        <v>751</v>
      </c>
      <c r="B412" s="36" t="s">
        <v>824</v>
      </c>
      <c r="C412" s="53"/>
      <c r="D412" s="53" t="s">
        <v>865</v>
      </c>
      <c r="E412" s="53"/>
      <c r="F412" s="38" t="s">
        <v>636</v>
      </c>
      <c r="G412" s="30" t="s">
        <v>643</v>
      </c>
      <c r="H412" s="30" t="s">
        <v>921</v>
      </c>
      <c r="I412" s="31" t="s">
        <v>1077</v>
      </c>
      <c r="J412" s="31" t="s">
        <v>881</v>
      </c>
      <c r="K412" s="31" t="s">
        <v>840</v>
      </c>
      <c r="L412" s="30" t="s">
        <v>637</v>
      </c>
      <c r="M412" s="17"/>
      <c r="N412" s="36" t="s">
        <v>1171</v>
      </c>
      <c r="O412" s="39"/>
      <c r="P412" s="39" t="s">
        <v>638</v>
      </c>
      <c r="Q412" s="32">
        <v>0</v>
      </c>
      <c r="R412" s="32">
        <v>0</v>
      </c>
      <c r="S412" s="41">
        <v>0</v>
      </c>
      <c r="T412" s="32">
        <v>351165</v>
      </c>
      <c r="U412" s="32">
        <v>353938</v>
      </c>
      <c r="V412" s="37" t="s">
        <v>838</v>
      </c>
      <c r="W412" s="32">
        <v>356711</v>
      </c>
      <c r="X412" s="32">
        <v>359485</v>
      </c>
      <c r="Y412" s="32">
        <v>362258</v>
      </c>
      <c r="Z412" s="32">
        <v>365031</v>
      </c>
      <c r="AA412" s="32">
        <v>365031</v>
      </c>
      <c r="AB412" s="37">
        <v>1</v>
      </c>
      <c r="AC412" s="17" t="s">
        <v>639</v>
      </c>
      <c r="AD412" s="17" t="s">
        <v>6</v>
      </c>
      <c r="AE412" s="38" t="s">
        <v>138</v>
      </c>
    </row>
    <row r="413" spans="1:31" ht="273.75" customHeight="1" outlineLevel="1" x14ac:dyDescent="0.25">
      <c r="A413" s="36" t="s">
        <v>751</v>
      </c>
      <c r="B413" s="36" t="s">
        <v>824</v>
      </c>
      <c r="C413" s="53"/>
      <c r="D413" s="53" t="s">
        <v>865</v>
      </c>
      <c r="E413" s="53"/>
      <c r="F413" s="38" t="s">
        <v>640</v>
      </c>
      <c r="G413" s="30" t="s">
        <v>676</v>
      </c>
      <c r="H413" s="30"/>
      <c r="I413" s="31" t="s">
        <v>1077</v>
      </c>
      <c r="J413" s="31" t="s">
        <v>881</v>
      </c>
      <c r="K413" s="31" t="s">
        <v>840</v>
      </c>
      <c r="L413" s="30" t="s">
        <v>225</v>
      </c>
      <c r="M413" s="17"/>
      <c r="N413" s="36" t="s">
        <v>1221</v>
      </c>
      <c r="O413" s="39"/>
      <c r="P413" s="39" t="s">
        <v>641</v>
      </c>
      <c r="Q413" s="32">
        <v>0</v>
      </c>
      <c r="R413" s="32">
        <v>0</v>
      </c>
      <c r="S413" s="41">
        <v>0</v>
      </c>
      <c r="T413" s="32">
        <v>71389</v>
      </c>
      <c r="U413" s="32">
        <v>73085</v>
      </c>
      <c r="V413" s="37" t="s">
        <v>838</v>
      </c>
      <c r="W413" s="32">
        <v>74781</v>
      </c>
      <c r="X413" s="32">
        <v>78173</v>
      </c>
      <c r="Y413" s="32">
        <v>81564</v>
      </c>
      <c r="Z413" s="32">
        <v>84956</v>
      </c>
      <c r="AA413" s="32">
        <v>87500</v>
      </c>
      <c r="AB413" s="37">
        <v>1</v>
      </c>
      <c r="AC413" s="17" t="s">
        <v>642</v>
      </c>
      <c r="AD413" s="17" t="s">
        <v>6</v>
      </c>
      <c r="AE413" s="38" t="s">
        <v>138</v>
      </c>
    </row>
    <row r="414" spans="1:31" ht="255.75" customHeight="1" outlineLevel="1" x14ac:dyDescent="0.25">
      <c r="A414" s="33" t="s">
        <v>752</v>
      </c>
      <c r="B414" s="33" t="s">
        <v>824</v>
      </c>
      <c r="C414" s="52"/>
      <c r="D414" s="52" t="s">
        <v>865</v>
      </c>
      <c r="E414" s="52" t="s">
        <v>1093</v>
      </c>
      <c r="F414" s="43" t="s">
        <v>670</v>
      </c>
      <c r="G414" s="29" t="s">
        <v>677</v>
      </c>
      <c r="H414" s="30"/>
      <c r="I414" s="31" t="s">
        <v>1077</v>
      </c>
      <c r="J414" s="31" t="s">
        <v>881</v>
      </c>
      <c r="K414" s="31" t="s">
        <v>840</v>
      </c>
      <c r="L414" s="29" t="s">
        <v>379</v>
      </c>
      <c r="M414" s="18"/>
      <c r="N414" s="33"/>
      <c r="O414" s="34">
        <v>20000</v>
      </c>
      <c r="P414" s="34">
        <v>100000</v>
      </c>
      <c r="Q414" s="34">
        <v>0</v>
      </c>
      <c r="R414" s="34">
        <v>0</v>
      </c>
      <c r="S414" s="42">
        <v>0</v>
      </c>
      <c r="T414" s="34">
        <v>6666</v>
      </c>
      <c r="U414" s="34">
        <v>20000</v>
      </c>
      <c r="V414" s="35">
        <v>1</v>
      </c>
      <c r="W414" s="34">
        <v>36000</v>
      </c>
      <c r="X414" s="34">
        <v>52000</v>
      </c>
      <c r="Y414" s="34">
        <v>68000</v>
      </c>
      <c r="Z414" s="34">
        <v>84000</v>
      </c>
      <c r="AA414" s="34">
        <v>100000</v>
      </c>
      <c r="AB414" s="35">
        <v>1</v>
      </c>
      <c r="AC414" s="18" t="s">
        <v>45</v>
      </c>
      <c r="AD414" s="18" t="s">
        <v>6</v>
      </c>
      <c r="AE414" s="43" t="s">
        <v>138</v>
      </c>
    </row>
    <row r="415" spans="1:31" ht="240" customHeight="1" outlineLevel="1" x14ac:dyDescent="0.25">
      <c r="A415" s="36" t="s">
        <v>752</v>
      </c>
      <c r="B415" s="36" t="s">
        <v>824</v>
      </c>
      <c r="C415" s="53" t="s">
        <v>1000</v>
      </c>
      <c r="D415" s="53" t="s">
        <v>865</v>
      </c>
      <c r="E415" s="53"/>
      <c r="F415" s="38" t="s">
        <v>670</v>
      </c>
      <c r="G415" s="30" t="s">
        <v>677</v>
      </c>
      <c r="H415" s="30"/>
      <c r="I415" s="31" t="s">
        <v>1077</v>
      </c>
      <c r="J415" s="31" t="s">
        <v>881</v>
      </c>
      <c r="K415" s="31" t="s">
        <v>840</v>
      </c>
      <c r="L415" s="30" t="s">
        <v>379</v>
      </c>
      <c r="M415" s="17"/>
      <c r="N415" s="36"/>
      <c r="O415" s="39"/>
      <c r="P415" s="39" t="s">
        <v>1173</v>
      </c>
      <c r="Q415" s="32">
        <v>0</v>
      </c>
      <c r="R415" s="32">
        <v>0</v>
      </c>
      <c r="S415" s="41">
        <v>0</v>
      </c>
      <c r="T415" s="32">
        <v>1333</v>
      </c>
      <c r="U415" s="32">
        <v>4000</v>
      </c>
      <c r="V415" s="37" t="s">
        <v>838</v>
      </c>
      <c r="W415" s="32">
        <v>7200</v>
      </c>
      <c r="X415" s="32">
        <v>10400</v>
      </c>
      <c r="Y415" s="32">
        <v>13600</v>
      </c>
      <c r="Z415" s="32">
        <v>16800</v>
      </c>
      <c r="AA415" s="32">
        <v>20000</v>
      </c>
      <c r="AB415" s="37">
        <v>1</v>
      </c>
      <c r="AC415" s="17" t="s">
        <v>45</v>
      </c>
      <c r="AD415" s="17" t="s">
        <v>6</v>
      </c>
      <c r="AE415" s="38" t="s">
        <v>138</v>
      </c>
    </row>
    <row r="416" spans="1:31" ht="241.5" customHeight="1" outlineLevel="1" x14ac:dyDescent="0.25">
      <c r="A416" s="36" t="s">
        <v>752</v>
      </c>
      <c r="B416" s="36" t="s">
        <v>824</v>
      </c>
      <c r="C416" s="53" t="s">
        <v>1001</v>
      </c>
      <c r="D416" s="53" t="s">
        <v>865</v>
      </c>
      <c r="E416" s="53"/>
      <c r="F416" s="38" t="s">
        <v>670</v>
      </c>
      <c r="G416" s="30" t="s">
        <v>677</v>
      </c>
      <c r="H416" s="30"/>
      <c r="I416" s="31" t="s">
        <v>1077</v>
      </c>
      <c r="J416" s="31" t="s">
        <v>881</v>
      </c>
      <c r="K416" s="31" t="s">
        <v>840</v>
      </c>
      <c r="L416" s="30" t="s">
        <v>379</v>
      </c>
      <c r="M416" s="17"/>
      <c r="N416" s="36"/>
      <c r="O416" s="39"/>
      <c r="P416" s="39" t="s">
        <v>1172</v>
      </c>
      <c r="Q416" s="32">
        <v>0</v>
      </c>
      <c r="R416" s="32">
        <v>0</v>
      </c>
      <c r="S416" s="41">
        <v>0</v>
      </c>
      <c r="T416" s="32">
        <v>5333</v>
      </c>
      <c r="U416" s="32">
        <v>16000</v>
      </c>
      <c r="V416" s="37" t="s">
        <v>838</v>
      </c>
      <c r="W416" s="32">
        <v>28800</v>
      </c>
      <c r="X416" s="32">
        <v>41600</v>
      </c>
      <c r="Y416" s="32">
        <v>54400</v>
      </c>
      <c r="Z416" s="32">
        <v>67200</v>
      </c>
      <c r="AA416" s="32">
        <v>80000</v>
      </c>
      <c r="AB416" s="37">
        <v>1</v>
      </c>
      <c r="AC416" s="17" t="s">
        <v>45</v>
      </c>
      <c r="AD416" s="17" t="s">
        <v>6</v>
      </c>
      <c r="AE416" s="38" t="s">
        <v>138</v>
      </c>
    </row>
    <row r="417" spans="1:31" ht="240" customHeight="1" outlineLevel="1" x14ac:dyDescent="0.25">
      <c r="A417" s="36" t="s">
        <v>752</v>
      </c>
      <c r="B417" s="36" t="s">
        <v>824</v>
      </c>
      <c r="C417" s="53"/>
      <c r="D417" s="53" t="s">
        <v>865</v>
      </c>
      <c r="E417" s="53"/>
      <c r="F417" s="38" t="s">
        <v>671</v>
      </c>
      <c r="G417" s="30" t="s">
        <v>678</v>
      </c>
      <c r="H417" s="30"/>
      <c r="I417" s="31" t="s">
        <v>1077</v>
      </c>
      <c r="J417" s="31" t="s">
        <v>881</v>
      </c>
      <c r="K417" s="31" t="s">
        <v>840</v>
      </c>
      <c r="L417" s="30" t="s">
        <v>379</v>
      </c>
      <c r="M417" s="17"/>
      <c r="N417" s="36"/>
      <c r="O417" s="39"/>
      <c r="P417" s="39">
        <v>500000</v>
      </c>
      <c r="Q417" s="32" t="s">
        <v>838</v>
      </c>
      <c r="R417" s="32">
        <v>0</v>
      </c>
      <c r="S417" s="41">
        <v>0</v>
      </c>
      <c r="T417" s="32">
        <v>33333</v>
      </c>
      <c r="U417" s="32">
        <v>100000</v>
      </c>
      <c r="V417" s="37" t="s">
        <v>838</v>
      </c>
      <c r="W417" s="32">
        <v>180000</v>
      </c>
      <c r="X417" s="32">
        <v>260000</v>
      </c>
      <c r="Y417" s="32">
        <v>340000</v>
      </c>
      <c r="Z417" s="32">
        <v>420000</v>
      </c>
      <c r="AA417" s="32">
        <v>500000</v>
      </c>
      <c r="AB417" s="37">
        <v>1</v>
      </c>
      <c r="AC417" s="17" t="s">
        <v>45</v>
      </c>
      <c r="AD417" s="17" t="s">
        <v>6</v>
      </c>
      <c r="AE417" s="38" t="s">
        <v>138</v>
      </c>
    </row>
    <row r="418" spans="1:31" ht="291" customHeight="1" outlineLevel="1" x14ac:dyDescent="0.25">
      <c r="A418" s="36" t="s">
        <v>752</v>
      </c>
      <c r="B418" s="36" t="s">
        <v>824</v>
      </c>
      <c r="C418" s="53" t="s">
        <v>1000</v>
      </c>
      <c r="D418" s="53" t="s">
        <v>865</v>
      </c>
      <c r="E418" s="53"/>
      <c r="F418" s="38" t="s">
        <v>671</v>
      </c>
      <c r="G418" s="30" t="s">
        <v>678</v>
      </c>
      <c r="H418" s="30"/>
      <c r="I418" s="31" t="s">
        <v>1077</v>
      </c>
      <c r="J418" s="31" t="s">
        <v>881</v>
      </c>
      <c r="K418" s="31" t="s">
        <v>840</v>
      </c>
      <c r="L418" s="30" t="s">
        <v>379</v>
      </c>
      <c r="M418" s="17"/>
      <c r="N418" s="36"/>
      <c r="O418" s="39"/>
      <c r="P418" s="39" t="s">
        <v>1174</v>
      </c>
      <c r="Q418" s="32">
        <v>0</v>
      </c>
      <c r="R418" s="32">
        <v>0</v>
      </c>
      <c r="S418" s="41">
        <v>0</v>
      </c>
      <c r="T418" s="32">
        <v>3333</v>
      </c>
      <c r="U418" s="32">
        <v>10000</v>
      </c>
      <c r="V418" s="37" t="s">
        <v>838</v>
      </c>
      <c r="W418" s="32">
        <v>18000</v>
      </c>
      <c r="X418" s="32">
        <v>26000</v>
      </c>
      <c r="Y418" s="32">
        <v>34000</v>
      </c>
      <c r="Z418" s="32">
        <v>42000</v>
      </c>
      <c r="AA418" s="32">
        <v>50000</v>
      </c>
      <c r="AB418" s="37">
        <v>1</v>
      </c>
      <c r="AC418" s="17" t="s">
        <v>45</v>
      </c>
      <c r="AD418" s="17" t="s">
        <v>6</v>
      </c>
      <c r="AE418" s="38" t="s">
        <v>138</v>
      </c>
    </row>
    <row r="419" spans="1:31" ht="238.5" customHeight="1" outlineLevel="1" x14ac:dyDescent="0.25">
      <c r="A419" s="36" t="s">
        <v>752</v>
      </c>
      <c r="B419" s="36" t="s">
        <v>824</v>
      </c>
      <c r="C419" s="53" t="s">
        <v>1001</v>
      </c>
      <c r="D419" s="53" t="s">
        <v>865</v>
      </c>
      <c r="E419" s="53"/>
      <c r="F419" s="38" t="s">
        <v>671</v>
      </c>
      <c r="G419" s="30" t="s">
        <v>678</v>
      </c>
      <c r="H419" s="30"/>
      <c r="I419" s="31" t="s">
        <v>1077</v>
      </c>
      <c r="J419" s="31" t="s">
        <v>881</v>
      </c>
      <c r="K419" s="31" t="s">
        <v>840</v>
      </c>
      <c r="L419" s="30" t="s">
        <v>379</v>
      </c>
      <c r="M419" s="17"/>
      <c r="N419" s="36"/>
      <c r="O419" s="39"/>
      <c r="P419" s="39" t="s">
        <v>1175</v>
      </c>
      <c r="Q419" s="32">
        <v>0</v>
      </c>
      <c r="R419" s="32">
        <v>0</v>
      </c>
      <c r="S419" s="41">
        <v>0</v>
      </c>
      <c r="T419" s="32">
        <v>30000</v>
      </c>
      <c r="U419" s="32">
        <v>90000</v>
      </c>
      <c r="V419" s="37" t="s">
        <v>838</v>
      </c>
      <c r="W419" s="32">
        <v>162000</v>
      </c>
      <c r="X419" s="32">
        <v>234000</v>
      </c>
      <c r="Y419" s="32">
        <v>306000</v>
      </c>
      <c r="Z419" s="32">
        <v>378000</v>
      </c>
      <c r="AA419" s="32">
        <v>450000</v>
      </c>
      <c r="AB419" s="37">
        <v>1</v>
      </c>
      <c r="AC419" s="17" t="s">
        <v>45</v>
      </c>
      <c r="AD419" s="17" t="s">
        <v>6</v>
      </c>
      <c r="AE419" s="38" t="s">
        <v>138</v>
      </c>
    </row>
    <row r="420" spans="1:31" ht="219.75" customHeight="1" outlineLevel="1" x14ac:dyDescent="0.25">
      <c r="A420" s="36" t="s">
        <v>751</v>
      </c>
      <c r="B420" s="36" t="s">
        <v>828</v>
      </c>
      <c r="C420" s="53"/>
      <c r="D420" s="53" t="s">
        <v>865</v>
      </c>
      <c r="E420" s="53"/>
      <c r="F420" s="38" t="s">
        <v>644</v>
      </c>
      <c r="G420" s="30" t="s">
        <v>645</v>
      </c>
      <c r="H420" s="30" t="s">
        <v>922</v>
      </c>
      <c r="I420" s="31" t="s">
        <v>1078</v>
      </c>
      <c r="J420" s="31" t="s">
        <v>881</v>
      </c>
      <c r="K420" s="31" t="s">
        <v>840</v>
      </c>
      <c r="L420" s="30" t="s">
        <v>54</v>
      </c>
      <c r="M420" s="17"/>
      <c r="N420" s="36" t="s">
        <v>536</v>
      </c>
      <c r="O420" s="39"/>
      <c r="P420" s="39" t="s">
        <v>646</v>
      </c>
      <c r="Q420" s="32">
        <v>0</v>
      </c>
      <c r="R420" s="32">
        <v>0</v>
      </c>
      <c r="S420" s="41">
        <v>0</v>
      </c>
      <c r="T420" s="32">
        <v>0</v>
      </c>
      <c r="U420" s="32">
        <v>0</v>
      </c>
      <c r="V420" s="37" t="s">
        <v>838</v>
      </c>
      <c r="W420" s="32">
        <v>0</v>
      </c>
      <c r="X420" s="32">
        <v>31.6875</v>
      </c>
      <c r="Y420" s="32">
        <v>253.5</v>
      </c>
      <c r="Z420" s="32">
        <v>380.25</v>
      </c>
      <c r="AA420" s="32">
        <v>507</v>
      </c>
      <c r="AB420" s="37">
        <v>1</v>
      </c>
      <c r="AC420" s="17" t="s">
        <v>45</v>
      </c>
      <c r="AD420" s="17" t="s">
        <v>6</v>
      </c>
      <c r="AE420" s="38" t="s">
        <v>138</v>
      </c>
    </row>
    <row r="421" spans="1:31" ht="246" customHeight="1" outlineLevel="1" x14ac:dyDescent="0.25">
      <c r="A421" s="36" t="s">
        <v>752</v>
      </c>
      <c r="B421" s="36" t="s">
        <v>828</v>
      </c>
      <c r="C421" s="53"/>
      <c r="D421" s="53" t="s">
        <v>865</v>
      </c>
      <c r="E421" s="53"/>
      <c r="F421" s="38" t="s">
        <v>672</v>
      </c>
      <c r="G421" s="30" t="s">
        <v>673</v>
      </c>
      <c r="H421" s="30"/>
      <c r="I421" s="31" t="s">
        <v>1078</v>
      </c>
      <c r="J421" s="31" t="s">
        <v>881</v>
      </c>
      <c r="K421" s="31" t="s">
        <v>840</v>
      </c>
      <c r="L421" s="30" t="s">
        <v>379</v>
      </c>
      <c r="M421" s="17"/>
      <c r="N421" s="36"/>
      <c r="O421" s="39"/>
      <c r="P421" s="39" t="s">
        <v>679</v>
      </c>
      <c r="Q421" s="32">
        <v>0</v>
      </c>
      <c r="R421" s="32">
        <v>0</v>
      </c>
      <c r="S421" s="41">
        <v>0</v>
      </c>
      <c r="T421" s="32">
        <v>71</v>
      </c>
      <c r="U421" s="32">
        <v>568</v>
      </c>
      <c r="V421" s="37" t="s">
        <v>838</v>
      </c>
      <c r="W421" s="32">
        <v>852</v>
      </c>
      <c r="X421" s="32">
        <v>1136</v>
      </c>
      <c r="Y421" s="32">
        <v>1420</v>
      </c>
      <c r="Z421" s="32">
        <v>1420</v>
      </c>
      <c r="AA421" s="32">
        <v>1420</v>
      </c>
      <c r="AB421" s="37">
        <v>1</v>
      </c>
      <c r="AC421" s="17" t="s">
        <v>45</v>
      </c>
      <c r="AD421" s="17" t="s">
        <v>6</v>
      </c>
      <c r="AE421" s="38" t="s">
        <v>138</v>
      </c>
    </row>
    <row r="422" spans="1:31" ht="137.25" customHeight="1" outlineLevel="1" x14ac:dyDescent="0.25">
      <c r="A422" s="36" t="s">
        <v>751</v>
      </c>
      <c r="B422" s="36" t="s">
        <v>829</v>
      </c>
      <c r="C422" s="53"/>
      <c r="D422" s="53" t="s">
        <v>865</v>
      </c>
      <c r="E422" s="53"/>
      <c r="F422" s="38" t="s">
        <v>647</v>
      </c>
      <c r="G422" s="30" t="s">
        <v>648</v>
      </c>
      <c r="H422" s="30"/>
      <c r="I422" s="31" t="s">
        <v>1076</v>
      </c>
      <c r="J422" s="31" t="s">
        <v>881</v>
      </c>
      <c r="K422" s="31" t="s">
        <v>840</v>
      </c>
      <c r="L422" s="30" t="s">
        <v>649</v>
      </c>
      <c r="M422" s="17"/>
      <c r="N422" s="36" t="s">
        <v>1176</v>
      </c>
      <c r="O422" s="39"/>
      <c r="P422" s="39" t="s">
        <v>1268</v>
      </c>
      <c r="Q422" s="32">
        <v>0</v>
      </c>
      <c r="R422" s="32">
        <v>0</v>
      </c>
      <c r="S422" s="41">
        <v>0</v>
      </c>
      <c r="T422" s="32">
        <v>1450</v>
      </c>
      <c r="U422" s="32">
        <v>6062</v>
      </c>
      <c r="V422" s="37" t="s">
        <v>838</v>
      </c>
      <c r="W422" s="32">
        <v>11288</v>
      </c>
      <c r="X422" s="32">
        <v>16514</v>
      </c>
      <c r="Y422" s="32">
        <v>21545</v>
      </c>
      <c r="Z422" s="32">
        <v>26588</v>
      </c>
      <c r="AA422" s="32">
        <v>29000</v>
      </c>
      <c r="AB422" s="37"/>
      <c r="AC422" s="17" t="s">
        <v>45</v>
      </c>
      <c r="AD422" s="17" t="s">
        <v>6</v>
      </c>
      <c r="AE422" s="38" t="s">
        <v>138</v>
      </c>
    </row>
    <row r="423" spans="1:31" ht="97.5" customHeight="1" outlineLevel="1" x14ac:dyDescent="0.25">
      <c r="A423" s="36" t="s">
        <v>752</v>
      </c>
      <c r="B423" s="36" t="s">
        <v>829</v>
      </c>
      <c r="C423" s="53"/>
      <c r="D423" s="53" t="s">
        <v>865</v>
      </c>
      <c r="E423" s="53"/>
      <c r="F423" s="38" t="s">
        <v>674</v>
      </c>
      <c r="G423" s="30" t="s">
        <v>675</v>
      </c>
      <c r="H423" s="30"/>
      <c r="I423" s="31" t="s">
        <v>1076</v>
      </c>
      <c r="J423" s="31" t="s">
        <v>881</v>
      </c>
      <c r="K423" s="31" t="s">
        <v>840</v>
      </c>
      <c r="L423" s="30" t="s">
        <v>360</v>
      </c>
      <c r="M423" s="17"/>
      <c r="N423" s="36"/>
      <c r="O423" s="39"/>
      <c r="P423" s="39">
        <v>35000</v>
      </c>
      <c r="Q423" s="32">
        <v>0</v>
      </c>
      <c r="R423" s="32">
        <v>0</v>
      </c>
      <c r="S423" s="41">
        <v>0</v>
      </c>
      <c r="T423" s="32">
        <v>1750</v>
      </c>
      <c r="U423" s="32">
        <v>7350</v>
      </c>
      <c r="V423" s="37" t="s">
        <v>838</v>
      </c>
      <c r="W423" s="32">
        <v>13650</v>
      </c>
      <c r="X423" s="32">
        <v>19950</v>
      </c>
      <c r="Y423" s="32">
        <v>25900</v>
      </c>
      <c r="Z423" s="32">
        <v>32200</v>
      </c>
      <c r="AA423" s="32">
        <v>35000</v>
      </c>
      <c r="AB423" s="37">
        <v>1</v>
      </c>
      <c r="AC423" s="17" t="s">
        <v>45</v>
      </c>
      <c r="AD423" s="17" t="s">
        <v>6</v>
      </c>
      <c r="AE423" s="38" t="s">
        <v>138</v>
      </c>
    </row>
    <row r="424" spans="1:31" ht="97.5" customHeight="1" outlineLevel="1" x14ac:dyDescent="0.25">
      <c r="A424" s="36" t="s">
        <v>832</v>
      </c>
      <c r="B424" s="36" t="s">
        <v>829</v>
      </c>
      <c r="C424" s="53"/>
      <c r="D424" s="53" t="s">
        <v>865</v>
      </c>
      <c r="E424" s="53"/>
      <c r="F424" s="38"/>
      <c r="G424" s="30" t="s">
        <v>849</v>
      </c>
      <c r="H424" s="30"/>
      <c r="I424" s="31" t="s">
        <v>1076</v>
      </c>
      <c r="J424" s="31" t="s">
        <v>881</v>
      </c>
      <c r="K424" s="31" t="s">
        <v>840</v>
      </c>
      <c r="L424" s="30" t="s">
        <v>790</v>
      </c>
      <c r="M424" s="17"/>
      <c r="N424" s="36"/>
      <c r="O424" s="39"/>
      <c r="P424" s="39" t="s">
        <v>978</v>
      </c>
      <c r="Q424" s="32"/>
      <c r="R424" s="32"/>
      <c r="S424" s="41" t="s">
        <v>838</v>
      </c>
      <c r="T424" s="41" t="s">
        <v>838</v>
      </c>
      <c r="U424" s="41" t="s">
        <v>838</v>
      </c>
      <c r="V424" s="37" t="s">
        <v>838</v>
      </c>
      <c r="W424" s="41" t="s">
        <v>838</v>
      </c>
      <c r="X424" s="32" t="s">
        <v>838</v>
      </c>
      <c r="Y424" s="32" t="s">
        <v>838</v>
      </c>
      <c r="Z424" s="32" t="s">
        <v>838</v>
      </c>
      <c r="AA424" s="32" t="s">
        <v>838</v>
      </c>
      <c r="AB424" s="37" t="s">
        <v>838</v>
      </c>
      <c r="AC424" s="17" t="s">
        <v>45</v>
      </c>
      <c r="AD424" s="17" t="s">
        <v>6</v>
      </c>
      <c r="AE424" s="38" t="s">
        <v>138</v>
      </c>
    </row>
    <row r="425" spans="1:31" ht="97.5" customHeight="1" outlineLevel="1" x14ac:dyDescent="0.25">
      <c r="A425" s="36" t="s">
        <v>751</v>
      </c>
      <c r="B425" s="36" t="s">
        <v>830</v>
      </c>
      <c r="C425" s="53"/>
      <c r="D425" s="53" t="s">
        <v>864</v>
      </c>
      <c r="E425" s="53"/>
      <c r="F425" s="38" t="s">
        <v>680</v>
      </c>
      <c r="G425" s="30" t="s">
        <v>681</v>
      </c>
      <c r="H425" s="30"/>
      <c r="I425" s="31" t="s">
        <v>1079</v>
      </c>
      <c r="J425" s="31" t="s">
        <v>840</v>
      </c>
      <c r="K425" s="31" t="s">
        <v>840</v>
      </c>
      <c r="L425" s="30" t="s">
        <v>40</v>
      </c>
      <c r="M425" s="17"/>
      <c r="N425" s="36" t="s">
        <v>682</v>
      </c>
      <c r="O425" s="39"/>
      <c r="P425" s="39" t="s">
        <v>1181</v>
      </c>
      <c r="Q425" s="54">
        <v>20</v>
      </c>
      <c r="R425" s="54">
        <v>20</v>
      </c>
      <c r="S425" s="54">
        <v>20</v>
      </c>
      <c r="T425" s="54">
        <v>20</v>
      </c>
      <c r="U425" s="54">
        <v>20</v>
      </c>
      <c r="V425" s="54" t="s">
        <v>838</v>
      </c>
      <c r="W425" s="54">
        <v>20</v>
      </c>
      <c r="X425" s="54">
        <v>20</v>
      </c>
      <c r="Y425" s="54">
        <v>20</v>
      </c>
      <c r="Z425" s="54">
        <v>20</v>
      </c>
      <c r="AA425" s="54">
        <v>45</v>
      </c>
      <c r="AB425" s="37">
        <f>45/45</f>
        <v>1</v>
      </c>
      <c r="AC425" s="17" t="s">
        <v>620</v>
      </c>
      <c r="AD425" s="17" t="s">
        <v>6</v>
      </c>
      <c r="AE425" s="38" t="s">
        <v>11</v>
      </c>
    </row>
    <row r="426" spans="1:31" ht="97.5" customHeight="1" outlineLevel="1" x14ac:dyDescent="0.25">
      <c r="A426" s="36" t="s">
        <v>752</v>
      </c>
      <c r="B426" s="36" t="s">
        <v>830</v>
      </c>
      <c r="C426" s="53" t="s">
        <v>931</v>
      </c>
      <c r="D426" s="53" t="s">
        <v>864</v>
      </c>
      <c r="E426" s="53"/>
      <c r="F426" s="38" t="s">
        <v>689</v>
      </c>
      <c r="G426" s="30" t="s">
        <v>690</v>
      </c>
      <c r="H426" s="30"/>
      <c r="I426" s="31" t="s">
        <v>1080</v>
      </c>
      <c r="J426" s="31" t="s">
        <v>881</v>
      </c>
      <c r="K426" s="31" t="s">
        <v>840</v>
      </c>
      <c r="L426" s="30" t="s">
        <v>691</v>
      </c>
      <c r="M426" s="17"/>
      <c r="N426" s="36"/>
      <c r="O426" s="39"/>
      <c r="P426" s="39">
        <v>654</v>
      </c>
      <c r="Q426" s="32">
        <v>0</v>
      </c>
      <c r="R426" s="32">
        <v>0</v>
      </c>
      <c r="S426" s="41">
        <v>0</v>
      </c>
      <c r="T426" s="41">
        <v>0</v>
      </c>
      <c r="U426" s="41">
        <v>0</v>
      </c>
      <c r="V426" s="37" t="s">
        <v>838</v>
      </c>
      <c r="W426" s="41">
        <v>0</v>
      </c>
      <c r="X426" s="32">
        <v>0</v>
      </c>
      <c r="Y426" s="32">
        <v>0</v>
      </c>
      <c r="Z426" s="32">
        <v>654</v>
      </c>
      <c r="AA426" s="32">
        <v>654</v>
      </c>
      <c r="AB426" s="37">
        <f>AA426/P426</f>
        <v>1</v>
      </c>
      <c r="AC426" s="17" t="s">
        <v>45</v>
      </c>
      <c r="AD426" s="17" t="s">
        <v>6</v>
      </c>
      <c r="AE426" s="38" t="s">
        <v>11</v>
      </c>
    </row>
    <row r="427" spans="1:31" ht="97.5" customHeight="1" outlineLevel="1" x14ac:dyDescent="0.25">
      <c r="A427" s="36" t="s">
        <v>752</v>
      </c>
      <c r="B427" s="36" t="s">
        <v>830</v>
      </c>
      <c r="C427" s="53" t="s">
        <v>931</v>
      </c>
      <c r="D427" s="53" t="s">
        <v>864</v>
      </c>
      <c r="E427" s="53"/>
      <c r="F427" s="38" t="s">
        <v>692</v>
      </c>
      <c r="G427" s="30" t="s">
        <v>693</v>
      </c>
      <c r="H427" s="30"/>
      <c r="I427" s="31" t="s">
        <v>1080</v>
      </c>
      <c r="J427" s="31" t="s">
        <v>881</v>
      </c>
      <c r="K427" s="31" t="s">
        <v>840</v>
      </c>
      <c r="L427" s="30" t="s">
        <v>691</v>
      </c>
      <c r="M427" s="17"/>
      <c r="N427" s="36"/>
      <c r="O427" s="39"/>
      <c r="P427" s="39">
        <v>2100</v>
      </c>
      <c r="Q427" s="32">
        <v>0</v>
      </c>
      <c r="R427" s="32">
        <v>0</v>
      </c>
      <c r="S427" s="41">
        <v>0</v>
      </c>
      <c r="T427" s="41">
        <v>0</v>
      </c>
      <c r="U427" s="41">
        <v>0</v>
      </c>
      <c r="V427" s="37" t="s">
        <v>838</v>
      </c>
      <c r="W427" s="41">
        <v>0</v>
      </c>
      <c r="X427" s="32">
        <v>0</v>
      </c>
      <c r="Y427" s="32">
        <v>0</v>
      </c>
      <c r="Z427" s="32">
        <v>2100</v>
      </c>
      <c r="AA427" s="32">
        <v>2100</v>
      </c>
      <c r="AB427" s="37">
        <f>AA427/P427</f>
        <v>1</v>
      </c>
      <c r="AC427" s="17" t="s">
        <v>45</v>
      </c>
      <c r="AD427" s="17" t="s">
        <v>6</v>
      </c>
      <c r="AE427" s="38" t="s">
        <v>11</v>
      </c>
    </row>
    <row r="428" spans="1:31" ht="97.5" customHeight="1" outlineLevel="1" x14ac:dyDescent="0.25">
      <c r="A428" s="36" t="s">
        <v>752</v>
      </c>
      <c r="B428" s="36" t="s">
        <v>830</v>
      </c>
      <c r="C428" s="53" t="s">
        <v>1246</v>
      </c>
      <c r="D428" s="53" t="s">
        <v>864</v>
      </c>
      <c r="E428" s="53"/>
      <c r="F428" s="38" t="s">
        <v>1273</v>
      </c>
      <c r="G428" s="30" t="s">
        <v>1247</v>
      </c>
      <c r="H428" s="30" t="s">
        <v>1249</v>
      </c>
      <c r="I428" s="31"/>
      <c r="J428" s="31"/>
      <c r="K428" s="31"/>
      <c r="L428" s="30" t="s">
        <v>1249</v>
      </c>
      <c r="M428" s="17"/>
      <c r="N428" s="36"/>
      <c r="O428" s="39"/>
      <c r="P428" s="39">
        <v>1</v>
      </c>
      <c r="Q428" s="54">
        <v>0</v>
      </c>
      <c r="R428" s="54">
        <v>0</v>
      </c>
      <c r="S428" s="54">
        <v>0</v>
      </c>
      <c r="T428" s="54">
        <v>0</v>
      </c>
      <c r="U428" s="54">
        <v>0</v>
      </c>
      <c r="V428" s="54" t="s">
        <v>838</v>
      </c>
      <c r="W428" s="54">
        <v>0</v>
      </c>
      <c r="X428" s="54">
        <v>1</v>
      </c>
      <c r="Y428" s="54">
        <v>1</v>
      </c>
      <c r="Z428" s="54">
        <v>1</v>
      </c>
      <c r="AA428" s="54">
        <v>1</v>
      </c>
      <c r="AB428" s="37">
        <f>AA428/P428</f>
        <v>1</v>
      </c>
      <c r="AC428" s="17" t="s">
        <v>45</v>
      </c>
      <c r="AD428" s="17" t="s">
        <v>1283</v>
      </c>
      <c r="AE428" s="38" t="s">
        <v>11</v>
      </c>
    </row>
    <row r="429" spans="1:31" ht="97.5" customHeight="1" outlineLevel="1" x14ac:dyDescent="0.25">
      <c r="A429" s="36" t="s">
        <v>752</v>
      </c>
      <c r="B429" s="36" t="s">
        <v>830</v>
      </c>
      <c r="C429" s="53" t="s">
        <v>1246</v>
      </c>
      <c r="D429" s="53" t="s">
        <v>864</v>
      </c>
      <c r="E429" s="53"/>
      <c r="F429" s="38" t="s">
        <v>1274</v>
      </c>
      <c r="G429" s="30" t="s">
        <v>1248</v>
      </c>
      <c r="H429" s="30" t="s">
        <v>1249</v>
      </c>
      <c r="I429" s="31"/>
      <c r="J429" s="31"/>
      <c r="K429" s="31"/>
      <c r="L429" s="30" t="s">
        <v>1249</v>
      </c>
      <c r="M429" s="17"/>
      <c r="N429" s="36"/>
      <c r="O429" s="39"/>
      <c r="P429" s="39">
        <v>1</v>
      </c>
      <c r="Q429" s="32">
        <v>0</v>
      </c>
      <c r="R429" s="32">
        <v>0</v>
      </c>
      <c r="S429" s="41">
        <v>0</v>
      </c>
      <c r="T429" s="41">
        <v>0</v>
      </c>
      <c r="U429" s="41">
        <v>0</v>
      </c>
      <c r="V429" s="37" t="s">
        <v>838</v>
      </c>
      <c r="W429" s="41">
        <v>0</v>
      </c>
      <c r="X429" s="32">
        <v>1</v>
      </c>
      <c r="Y429" s="32">
        <v>1</v>
      </c>
      <c r="Z429" s="32">
        <v>1</v>
      </c>
      <c r="AA429" s="32">
        <v>1</v>
      </c>
      <c r="AB429" s="37">
        <f>AA429/P429</f>
        <v>1</v>
      </c>
      <c r="AC429" s="17" t="s">
        <v>45</v>
      </c>
      <c r="AD429" s="17" t="s">
        <v>1283</v>
      </c>
      <c r="AE429" s="38" t="s">
        <v>11</v>
      </c>
    </row>
    <row r="430" spans="1:31" ht="97.5" customHeight="1" outlineLevel="1" x14ac:dyDescent="0.25">
      <c r="A430" s="36" t="s">
        <v>751</v>
      </c>
      <c r="B430" s="36" t="s">
        <v>831</v>
      </c>
      <c r="C430" s="53"/>
      <c r="D430" s="53" t="s">
        <v>865</v>
      </c>
      <c r="E430" s="53"/>
      <c r="F430" s="38" t="s">
        <v>683</v>
      </c>
      <c r="G430" s="30" t="s">
        <v>684</v>
      </c>
      <c r="H430" s="30" t="s">
        <v>981</v>
      </c>
      <c r="I430" s="31" t="s">
        <v>1076</v>
      </c>
      <c r="J430" s="31" t="s">
        <v>840</v>
      </c>
      <c r="K430" s="31" t="s">
        <v>840</v>
      </c>
      <c r="L430" s="30" t="s">
        <v>685</v>
      </c>
      <c r="M430" s="17"/>
      <c r="N430" s="36" t="s">
        <v>688</v>
      </c>
      <c r="O430" s="39"/>
      <c r="P430" s="39" t="s">
        <v>686</v>
      </c>
      <c r="Q430" s="32">
        <v>3.4</v>
      </c>
      <c r="R430" s="32">
        <v>3.5</v>
      </c>
      <c r="S430" s="41">
        <v>3.5</v>
      </c>
      <c r="T430" s="41">
        <v>3.5</v>
      </c>
      <c r="U430" s="41">
        <v>3.5</v>
      </c>
      <c r="V430" s="37" t="s">
        <v>838</v>
      </c>
      <c r="W430" s="41">
        <v>3.4</v>
      </c>
      <c r="X430" s="32">
        <v>3.2</v>
      </c>
      <c r="Y430" s="32">
        <v>3</v>
      </c>
      <c r="Z430" s="32">
        <v>2.8</v>
      </c>
      <c r="AA430" s="32">
        <v>2.65</v>
      </c>
      <c r="AB430" s="37">
        <v>1</v>
      </c>
      <c r="AC430" s="17" t="s">
        <v>687</v>
      </c>
      <c r="AD430" s="17" t="s">
        <v>6</v>
      </c>
      <c r="AE430" s="38" t="s">
        <v>11</v>
      </c>
    </row>
    <row r="431" spans="1:31" ht="285.75" customHeight="1" outlineLevel="1" x14ac:dyDescent="0.25">
      <c r="A431" s="33" t="s">
        <v>752</v>
      </c>
      <c r="B431" s="33" t="s">
        <v>831</v>
      </c>
      <c r="C431" s="52"/>
      <c r="D431" s="52" t="s">
        <v>865</v>
      </c>
      <c r="E431" s="52" t="s">
        <v>1093</v>
      </c>
      <c r="F431" s="43" t="s">
        <v>694</v>
      </c>
      <c r="G431" s="29" t="s">
        <v>1158</v>
      </c>
      <c r="H431" s="30"/>
      <c r="I431" s="31" t="s">
        <v>1076</v>
      </c>
      <c r="J431" s="31" t="s">
        <v>881</v>
      </c>
      <c r="K431" s="31" t="s">
        <v>840</v>
      </c>
      <c r="L431" s="29" t="s">
        <v>695</v>
      </c>
      <c r="M431" s="18"/>
      <c r="N431" s="33"/>
      <c r="O431" s="40">
        <v>0</v>
      </c>
      <c r="P431" s="40" t="s">
        <v>696</v>
      </c>
      <c r="Q431" s="34">
        <v>0</v>
      </c>
      <c r="R431" s="34">
        <v>0</v>
      </c>
      <c r="S431" s="42">
        <v>0</v>
      </c>
      <c r="T431" s="42">
        <v>0</v>
      </c>
      <c r="U431" s="42">
        <v>0</v>
      </c>
      <c r="V431" s="35">
        <v>1</v>
      </c>
      <c r="W431" s="42">
        <v>3</v>
      </c>
      <c r="X431" s="34">
        <v>5</v>
      </c>
      <c r="Y431" s="34">
        <v>307</v>
      </c>
      <c r="Z431" s="34">
        <v>606</v>
      </c>
      <c r="AA431" s="34">
        <v>606</v>
      </c>
      <c r="AB431" s="35">
        <f>AA431/775</f>
        <v>0.78193548387096778</v>
      </c>
      <c r="AC431" s="18" t="s">
        <v>45</v>
      </c>
      <c r="AD431" s="18" t="s">
        <v>6</v>
      </c>
      <c r="AE431" s="43" t="s">
        <v>11</v>
      </c>
    </row>
    <row r="432" spans="1:31" ht="81.75" customHeight="1" outlineLevel="1" x14ac:dyDescent="0.25">
      <c r="A432" s="36" t="s">
        <v>752</v>
      </c>
      <c r="B432" s="36" t="s">
        <v>831</v>
      </c>
      <c r="C432" s="53"/>
      <c r="D432" s="53" t="s">
        <v>865</v>
      </c>
      <c r="E432" s="53"/>
      <c r="F432" s="38" t="s">
        <v>1159</v>
      </c>
      <c r="G432" s="30" t="s">
        <v>1160</v>
      </c>
      <c r="H432" s="30"/>
      <c r="I432" s="31"/>
      <c r="J432" s="31"/>
      <c r="K432" s="31" t="s">
        <v>840</v>
      </c>
      <c r="L432" s="30" t="s">
        <v>1161</v>
      </c>
      <c r="M432" s="17"/>
      <c r="N432" s="36"/>
      <c r="O432" s="39"/>
      <c r="P432" s="39">
        <v>2023825</v>
      </c>
      <c r="Q432" s="32">
        <v>0</v>
      </c>
      <c r="R432" s="32">
        <v>0</v>
      </c>
      <c r="S432" s="41">
        <v>0</v>
      </c>
      <c r="T432" s="41">
        <v>0</v>
      </c>
      <c r="U432" s="41">
        <v>0</v>
      </c>
      <c r="V432" s="37" t="s">
        <v>838</v>
      </c>
      <c r="W432" s="41">
        <v>0</v>
      </c>
      <c r="X432" s="32">
        <v>0</v>
      </c>
      <c r="Y432" s="32">
        <v>0</v>
      </c>
      <c r="Z432" s="32">
        <f>Z431/AA431*AA432</f>
        <v>1839598</v>
      </c>
      <c r="AA432" s="32">
        <v>1839598</v>
      </c>
      <c r="AB432" s="37">
        <f>AA432/P432</f>
        <v>0.90897088434029627</v>
      </c>
      <c r="AC432" s="17" t="s">
        <v>45</v>
      </c>
      <c r="AD432" s="17" t="s">
        <v>6</v>
      </c>
      <c r="AE432" s="38" t="s">
        <v>11</v>
      </c>
    </row>
    <row r="433" spans="1:31" ht="97.5" customHeight="1" outlineLevel="1" x14ac:dyDescent="0.25">
      <c r="A433" s="33" t="s">
        <v>1094</v>
      </c>
      <c r="B433" s="33" t="s">
        <v>831</v>
      </c>
      <c r="C433" s="52"/>
      <c r="D433" s="52" t="s">
        <v>865</v>
      </c>
      <c r="E433" s="52" t="s">
        <v>1093</v>
      </c>
      <c r="F433" s="43" t="s">
        <v>1157</v>
      </c>
      <c r="G433" s="29" t="s">
        <v>1156</v>
      </c>
      <c r="H433" s="30"/>
      <c r="I433" s="31"/>
      <c r="J433" s="31"/>
      <c r="K433" s="31" t="s">
        <v>867</v>
      </c>
      <c r="L433" s="29" t="s">
        <v>40</v>
      </c>
      <c r="M433" s="18"/>
      <c r="N433" s="33"/>
      <c r="O433" s="40">
        <v>0.3</v>
      </c>
      <c r="P433" s="40"/>
      <c r="Q433" s="34"/>
      <c r="R433" s="34"/>
      <c r="S433" s="42">
        <v>0</v>
      </c>
      <c r="T433" s="42">
        <v>0</v>
      </c>
      <c r="U433" s="42">
        <v>0.75</v>
      </c>
      <c r="V433" s="35">
        <f>U433/O433</f>
        <v>2.5</v>
      </c>
      <c r="W433" s="42" t="s">
        <v>838</v>
      </c>
      <c r="X433" s="34" t="s">
        <v>838</v>
      </c>
      <c r="Y433" s="34" t="s">
        <v>838</v>
      </c>
      <c r="Z433" s="34" t="s">
        <v>838</v>
      </c>
      <c r="AA433" s="34" t="s">
        <v>838</v>
      </c>
      <c r="AB433" s="35" t="s">
        <v>838</v>
      </c>
      <c r="AC433" s="18" t="s">
        <v>45</v>
      </c>
      <c r="AD433" s="18"/>
      <c r="AE433" s="43" t="s">
        <v>11</v>
      </c>
    </row>
    <row r="434" spans="1:31" ht="97.5" customHeight="1" outlineLevel="1" x14ac:dyDescent="0.25">
      <c r="A434" s="36" t="s">
        <v>825</v>
      </c>
      <c r="B434" s="36" t="s">
        <v>944</v>
      </c>
      <c r="C434" s="53"/>
      <c r="D434" s="53" t="s">
        <v>972</v>
      </c>
      <c r="E434" s="53"/>
      <c r="F434" s="38" t="s">
        <v>700</v>
      </c>
      <c r="G434" s="30" t="s">
        <v>697</v>
      </c>
      <c r="H434" s="30"/>
      <c r="I434" s="31"/>
      <c r="J434" s="31" t="s">
        <v>840</v>
      </c>
      <c r="K434" s="31" t="s">
        <v>840</v>
      </c>
      <c r="L434" s="30" t="s">
        <v>40</v>
      </c>
      <c r="M434" s="17"/>
      <c r="N434" s="36" t="s">
        <v>566</v>
      </c>
      <c r="O434" s="39">
        <v>82</v>
      </c>
      <c r="P434" s="39">
        <v>85</v>
      </c>
      <c r="Q434" s="32">
        <v>0</v>
      </c>
      <c r="R434" s="32">
        <v>0</v>
      </c>
      <c r="S434" s="41">
        <v>80</v>
      </c>
      <c r="T434" s="41">
        <v>82</v>
      </c>
      <c r="U434" s="41">
        <v>82</v>
      </c>
      <c r="V434" s="37">
        <f>U434/O434</f>
        <v>1</v>
      </c>
      <c r="W434" s="32">
        <v>82</v>
      </c>
      <c r="X434" s="32">
        <v>83</v>
      </c>
      <c r="Y434" s="32">
        <v>84</v>
      </c>
      <c r="Z434" s="32">
        <v>85</v>
      </c>
      <c r="AA434" s="32">
        <v>85</v>
      </c>
      <c r="AB434" s="37">
        <f t="shared" ref="AB434:AB451" si="67">AA434/P434</f>
        <v>1</v>
      </c>
      <c r="AC434" s="17" t="s">
        <v>698</v>
      </c>
      <c r="AD434" s="17" t="s">
        <v>223</v>
      </c>
      <c r="AE434" s="38" t="s">
        <v>138</v>
      </c>
    </row>
    <row r="435" spans="1:31" ht="123.75" customHeight="1" outlineLevel="1" x14ac:dyDescent="0.25">
      <c r="A435" s="36" t="s">
        <v>825</v>
      </c>
      <c r="B435" s="36" t="s">
        <v>944</v>
      </c>
      <c r="C435" s="53"/>
      <c r="D435" s="53" t="s">
        <v>972</v>
      </c>
      <c r="E435" s="53"/>
      <c r="F435" s="38" t="s">
        <v>701</v>
      </c>
      <c r="G435" s="30" t="s">
        <v>699</v>
      </c>
      <c r="H435" s="30"/>
      <c r="I435" s="31"/>
      <c r="J435" s="31" t="s">
        <v>840</v>
      </c>
      <c r="K435" s="31" t="s">
        <v>840</v>
      </c>
      <c r="L435" s="30" t="s">
        <v>54</v>
      </c>
      <c r="M435" s="17"/>
      <c r="N435" s="36" t="s">
        <v>702</v>
      </c>
      <c r="O435" s="39">
        <v>32</v>
      </c>
      <c r="P435" s="39">
        <v>40</v>
      </c>
      <c r="Q435" s="32">
        <v>0</v>
      </c>
      <c r="R435" s="32">
        <v>0</v>
      </c>
      <c r="S435" s="41">
        <v>30</v>
      </c>
      <c r="T435" s="41">
        <v>30</v>
      </c>
      <c r="U435" s="41">
        <v>32</v>
      </c>
      <c r="V435" s="37">
        <f>U435/O435</f>
        <v>1</v>
      </c>
      <c r="W435" s="41">
        <v>35</v>
      </c>
      <c r="X435" s="32">
        <v>40</v>
      </c>
      <c r="Y435" s="32">
        <v>40</v>
      </c>
      <c r="Z435" s="32">
        <v>40</v>
      </c>
      <c r="AA435" s="32">
        <v>40</v>
      </c>
      <c r="AB435" s="37">
        <f t="shared" si="67"/>
        <v>1</v>
      </c>
      <c r="AC435" s="17" t="s">
        <v>45</v>
      </c>
      <c r="AD435" s="17" t="s">
        <v>6</v>
      </c>
      <c r="AE435" s="38" t="s">
        <v>138</v>
      </c>
    </row>
    <row r="436" spans="1:31" ht="97.5" customHeight="1" outlineLevel="1" x14ac:dyDescent="0.25">
      <c r="A436" s="36" t="s">
        <v>826</v>
      </c>
      <c r="B436" s="36" t="s">
        <v>944</v>
      </c>
      <c r="C436" s="53"/>
      <c r="D436" s="53" t="s">
        <v>972</v>
      </c>
      <c r="E436" s="53"/>
      <c r="F436" s="38" t="s">
        <v>716</v>
      </c>
      <c r="G436" s="30" t="s">
        <v>712</v>
      </c>
      <c r="H436" s="30"/>
      <c r="I436" s="31"/>
      <c r="J436" s="31" t="s">
        <v>840</v>
      </c>
      <c r="K436" s="31" t="s">
        <v>840</v>
      </c>
      <c r="L436" s="30" t="s">
        <v>713</v>
      </c>
      <c r="M436" s="17"/>
      <c r="N436" s="36">
        <v>0</v>
      </c>
      <c r="O436" s="39">
        <v>0</v>
      </c>
      <c r="P436" s="39">
        <v>9</v>
      </c>
      <c r="Q436" s="32">
        <v>0</v>
      </c>
      <c r="R436" s="32">
        <v>0</v>
      </c>
      <c r="S436" s="41">
        <v>0</v>
      </c>
      <c r="T436" s="41">
        <v>0</v>
      </c>
      <c r="U436" s="41">
        <v>0</v>
      </c>
      <c r="V436" s="37">
        <v>1</v>
      </c>
      <c r="W436" s="41">
        <v>5</v>
      </c>
      <c r="X436" s="32">
        <v>6</v>
      </c>
      <c r="Y436" s="32">
        <v>7</v>
      </c>
      <c r="Z436" s="32">
        <v>8</v>
      </c>
      <c r="AA436" s="32">
        <v>9</v>
      </c>
      <c r="AB436" s="37">
        <f t="shared" si="67"/>
        <v>1</v>
      </c>
      <c r="AC436" s="17" t="s">
        <v>45</v>
      </c>
      <c r="AD436" s="17">
        <v>2023</v>
      </c>
      <c r="AE436" s="38" t="s">
        <v>138</v>
      </c>
    </row>
    <row r="437" spans="1:31" ht="97.5" customHeight="1" outlineLevel="1" x14ac:dyDescent="0.25">
      <c r="A437" s="36" t="s">
        <v>826</v>
      </c>
      <c r="B437" s="36" t="s">
        <v>944</v>
      </c>
      <c r="C437" s="53"/>
      <c r="D437" s="53" t="s">
        <v>972</v>
      </c>
      <c r="E437" s="53"/>
      <c r="F437" s="38" t="s">
        <v>717</v>
      </c>
      <c r="G437" s="30" t="s">
        <v>714</v>
      </c>
      <c r="H437" s="30"/>
      <c r="I437" s="31"/>
      <c r="J437" s="31" t="s">
        <v>840</v>
      </c>
      <c r="K437" s="31" t="s">
        <v>840</v>
      </c>
      <c r="L437" s="30" t="s">
        <v>54</v>
      </c>
      <c r="M437" s="17"/>
      <c r="N437" s="36">
        <v>0</v>
      </c>
      <c r="O437" s="39">
        <v>60</v>
      </c>
      <c r="P437" s="39">
        <v>120</v>
      </c>
      <c r="Q437" s="32">
        <v>0</v>
      </c>
      <c r="R437" s="32">
        <v>0</v>
      </c>
      <c r="S437" s="41">
        <v>4</v>
      </c>
      <c r="T437" s="41">
        <v>50</v>
      </c>
      <c r="U437" s="41">
        <v>60</v>
      </c>
      <c r="V437" s="37">
        <f t="shared" ref="V437:V451" si="68">U437/O437</f>
        <v>1</v>
      </c>
      <c r="W437" s="41">
        <v>70</v>
      </c>
      <c r="X437" s="32">
        <v>80</v>
      </c>
      <c r="Y437" s="32">
        <v>90</v>
      </c>
      <c r="Z437" s="32">
        <v>110</v>
      </c>
      <c r="AA437" s="32">
        <v>120</v>
      </c>
      <c r="AB437" s="37">
        <f t="shared" si="67"/>
        <v>1</v>
      </c>
      <c r="AC437" s="17" t="s">
        <v>45</v>
      </c>
      <c r="AD437" s="17">
        <v>2023</v>
      </c>
      <c r="AE437" s="38" t="s">
        <v>138</v>
      </c>
    </row>
    <row r="438" spans="1:31" ht="97.5" customHeight="1" outlineLevel="1" x14ac:dyDescent="0.25">
      <c r="A438" s="36" t="s">
        <v>825</v>
      </c>
      <c r="B438" s="36" t="s">
        <v>945</v>
      </c>
      <c r="C438" s="53"/>
      <c r="D438" s="53" t="s">
        <v>972</v>
      </c>
      <c r="E438" s="53"/>
      <c r="F438" s="38" t="s">
        <v>711</v>
      </c>
      <c r="G438" s="30" t="s">
        <v>707</v>
      </c>
      <c r="H438" s="30"/>
      <c r="I438" s="31"/>
      <c r="J438" s="31" t="s">
        <v>840</v>
      </c>
      <c r="K438" s="31" t="s">
        <v>840</v>
      </c>
      <c r="L438" s="30" t="s">
        <v>40</v>
      </c>
      <c r="M438" s="17"/>
      <c r="N438" s="36" t="s">
        <v>709</v>
      </c>
      <c r="O438" s="39">
        <v>82</v>
      </c>
      <c r="P438" s="39">
        <v>85</v>
      </c>
      <c r="Q438" s="32">
        <v>79.599999999999994</v>
      </c>
      <c r="R438" s="32">
        <v>80.7</v>
      </c>
      <c r="S438" s="41">
        <v>80</v>
      </c>
      <c r="T438" s="41">
        <v>82</v>
      </c>
      <c r="U438" s="41">
        <v>82</v>
      </c>
      <c r="V438" s="37">
        <f t="shared" si="68"/>
        <v>1</v>
      </c>
      <c r="W438" s="41">
        <v>82</v>
      </c>
      <c r="X438" s="32">
        <v>83</v>
      </c>
      <c r="Y438" s="32">
        <v>84</v>
      </c>
      <c r="Z438" s="32">
        <v>85</v>
      </c>
      <c r="AA438" s="32">
        <v>85</v>
      </c>
      <c r="AB438" s="37">
        <f t="shared" si="67"/>
        <v>1</v>
      </c>
      <c r="AC438" s="17" t="s">
        <v>703</v>
      </c>
      <c r="AD438" s="17" t="s">
        <v>704</v>
      </c>
      <c r="AE438" s="38" t="s">
        <v>138</v>
      </c>
    </row>
    <row r="439" spans="1:31" ht="97.5" customHeight="1" outlineLevel="1" x14ac:dyDescent="0.25">
      <c r="A439" s="36" t="s">
        <v>825</v>
      </c>
      <c r="B439" s="36" t="s">
        <v>945</v>
      </c>
      <c r="C439" s="53"/>
      <c r="D439" s="53" t="s">
        <v>972</v>
      </c>
      <c r="E439" s="53"/>
      <c r="F439" s="38" t="s">
        <v>708</v>
      </c>
      <c r="G439" s="30" t="s">
        <v>705</v>
      </c>
      <c r="H439" s="30"/>
      <c r="I439" s="31"/>
      <c r="J439" s="31" t="s">
        <v>840</v>
      </c>
      <c r="K439" s="31" t="s">
        <v>840</v>
      </c>
      <c r="L439" s="30" t="s">
        <v>40</v>
      </c>
      <c r="M439" s="17"/>
      <c r="N439" s="36" t="s">
        <v>710</v>
      </c>
      <c r="O439" s="39">
        <v>75</v>
      </c>
      <c r="P439" s="39">
        <v>80</v>
      </c>
      <c r="Q439" s="32">
        <v>76.2</v>
      </c>
      <c r="R439" s="32">
        <v>48.1</v>
      </c>
      <c r="S439" s="41">
        <v>73</v>
      </c>
      <c r="T439" s="41">
        <v>75</v>
      </c>
      <c r="U439" s="41">
        <v>75</v>
      </c>
      <c r="V439" s="37">
        <f t="shared" si="68"/>
        <v>1</v>
      </c>
      <c r="W439" s="41">
        <v>75</v>
      </c>
      <c r="X439" s="32">
        <v>75</v>
      </c>
      <c r="Y439" s="32">
        <v>80</v>
      </c>
      <c r="Z439" s="32">
        <v>80</v>
      </c>
      <c r="AA439" s="32">
        <v>80</v>
      </c>
      <c r="AB439" s="37">
        <f t="shared" si="67"/>
        <v>1</v>
      </c>
      <c r="AC439" s="17" t="s">
        <v>706</v>
      </c>
      <c r="AD439" s="17" t="s">
        <v>704</v>
      </c>
      <c r="AE439" s="38" t="s">
        <v>138</v>
      </c>
    </row>
    <row r="440" spans="1:31" ht="97.5" customHeight="1" outlineLevel="1" x14ac:dyDescent="0.25">
      <c r="A440" s="36" t="s">
        <v>826</v>
      </c>
      <c r="B440" s="36" t="s">
        <v>945</v>
      </c>
      <c r="C440" s="53"/>
      <c r="D440" s="53" t="s">
        <v>972</v>
      </c>
      <c r="E440" s="53"/>
      <c r="F440" s="38" t="s">
        <v>718</v>
      </c>
      <c r="G440" s="30" t="s">
        <v>719</v>
      </c>
      <c r="H440" s="30"/>
      <c r="I440" s="31"/>
      <c r="J440" s="31" t="s">
        <v>840</v>
      </c>
      <c r="K440" s="31" t="s">
        <v>840</v>
      </c>
      <c r="L440" s="30" t="s">
        <v>715</v>
      </c>
      <c r="M440" s="17"/>
      <c r="N440" s="36">
        <v>0</v>
      </c>
      <c r="O440" s="39">
        <v>4</v>
      </c>
      <c r="P440" s="39">
        <v>9</v>
      </c>
      <c r="Q440" s="32">
        <v>0</v>
      </c>
      <c r="R440" s="32">
        <v>0</v>
      </c>
      <c r="S440" s="41">
        <v>2</v>
      </c>
      <c r="T440" s="41">
        <v>3</v>
      </c>
      <c r="U440" s="41">
        <v>4</v>
      </c>
      <c r="V440" s="37">
        <f t="shared" si="68"/>
        <v>1</v>
      </c>
      <c r="W440" s="41">
        <v>5</v>
      </c>
      <c r="X440" s="32">
        <v>6</v>
      </c>
      <c r="Y440" s="32">
        <v>7</v>
      </c>
      <c r="Z440" s="32">
        <v>8</v>
      </c>
      <c r="AA440" s="32">
        <v>9</v>
      </c>
      <c r="AB440" s="37">
        <f t="shared" si="67"/>
        <v>1</v>
      </c>
      <c r="AC440" s="17" t="s">
        <v>45</v>
      </c>
      <c r="AD440" s="17">
        <v>2023</v>
      </c>
      <c r="AE440" s="38" t="s">
        <v>138</v>
      </c>
    </row>
    <row r="441" spans="1:31" ht="97.5" customHeight="1" outlineLevel="1" x14ac:dyDescent="0.25">
      <c r="A441" s="36" t="s">
        <v>825</v>
      </c>
      <c r="B441" s="36" t="s">
        <v>946</v>
      </c>
      <c r="C441" s="53"/>
      <c r="D441" s="53" t="s">
        <v>972</v>
      </c>
      <c r="E441" s="53"/>
      <c r="F441" s="38" t="s">
        <v>723</v>
      </c>
      <c r="G441" s="30" t="s">
        <v>720</v>
      </c>
      <c r="H441" s="30"/>
      <c r="I441" s="31"/>
      <c r="J441" s="31" t="s">
        <v>840</v>
      </c>
      <c r="K441" s="31" t="s">
        <v>840</v>
      </c>
      <c r="L441" s="30" t="s">
        <v>40</v>
      </c>
      <c r="M441" s="17"/>
      <c r="N441" s="36" t="s">
        <v>725</v>
      </c>
      <c r="O441" s="39">
        <v>21</v>
      </c>
      <c r="P441" s="39">
        <v>16</v>
      </c>
      <c r="Q441" s="32">
        <v>25</v>
      </c>
      <c r="R441" s="32">
        <v>25</v>
      </c>
      <c r="S441" s="41">
        <v>21</v>
      </c>
      <c r="T441" s="41">
        <v>21</v>
      </c>
      <c r="U441" s="41">
        <v>21</v>
      </c>
      <c r="V441" s="37">
        <f t="shared" si="68"/>
        <v>1</v>
      </c>
      <c r="W441" s="41">
        <v>20</v>
      </c>
      <c r="X441" s="32">
        <v>19</v>
      </c>
      <c r="Y441" s="32">
        <v>18</v>
      </c>
      <c r="Z441" s="32">
        <v>17</v>
      </c>
      <c r="AA441" s="32">
        <v>16</v>
      </c>
      <c r="AB441" s="37">
        <f t="shared" si="67"/>
        <v>1</v>
      </c>
      <c r="AC441" s="17" t="s">
        <v>721</v>
      </c>
      <c r="AD441" s="17" t="s">
        <v>6</v>
      </c>
      <c r="AE441" s="38" t="s">
        <v>11</v>
      </c>
    </row>
    <row r="442" spans="1:31" ht="97.5" customHeight="1" outlineLevel="1" x14ac:dyDescent="0.25">
      <c r="A442" s="36" t="s">
        <v>825</v>
      </c>
      <c r="B442" s="36" t="s">
        <v>946</v>
      </c>
      <c r="C442" s="53"/>
      <c r="D442" s="53" t="s">
        <v>972</v>
      </c>
      <c r="E442" s="53"/>
      <c r="F442" s="38" t="s">
        <v>724</v>
      </c>
      <c r="G442" s="30" t="s">
        <v>722</v>
      </c>
      <c r="H442" s="30"/>
      <c r="I442" s="31"/>
      <c r="J442" s="31" t="s">
        <v>840</v>
      </c>
      <c r="K442" s="31" t="s">
        <v>840</v>
      </c>
      <c r="L442" s="30" t="s">
        <v>54</v>
      </c>
      <c r="M442" s="17"/>
      <c r="N442" s="36" t="s">
        <v>504</v>
      </c>
      <c r="O442" s="39">
        <v>250</v>
      </c>
      <c r="P442" s="39">
        <v>500</v>
      </c>
      <c r="Q442" s="32">
        <v>0</v>
      </c>
      <c r="R442" s="32">
        <v>0</v>
      </c>
      <c r="S442" s="41">
        <v>150</v>
      </c>
      <c r="T442" s="41">
        <v>200</v>
      </c>
      <c r="U442" s="41">
        <v>250</v>
      </c>
      <c r="V442" s="37">
        <f t="shared" si="68"/>
        <v>1</v>
      </c>
      <c r="W442" s="41">
        <v>300</v>
      </c>
      <c r="X442" s="32">
        <v>350</v>
      </c>
      <c r="Y442" s="32">
        <v>400</v>
      </c>
      <c r="Z442" s="32">
        <v>450</v>
      </c>
      <c r="AA442" s="32">
        <v>500</v>
      </c>
      <c r="AB442" s="37">
        <f t="shared" si="67"/>
        <v>1</v>
      </c>
      <c r="AC442" s="17" t="s">
        <v>721</v>
      </c>
      <c r="AD442" s="17" t="s">
        <v>6</v>
      </c>
      <c r="AE442" s="38" t="s">
        <v>11</v>
      </c>
    </row>
    <row r="443" spans="1:31" ht="97.5" customHeight="1" outlineLevel="1" x14ac:dyDescent="0.25">
      <c r="A443" s="36" t="s">
        <v>826</v>
      </c>
      <c r="B443" s="36" t="s">
        <v>946</v>
      </c>
      <c r="C443" s="53"/>
      <c r="D443" s="53" t="s">
        <v>972</v>
      </c>
      <c r="E443" s="53"/>
      <c r="F443" s="38" t="s">
        <v>728</v>
      </c>
      <c r="G443" s="30" t="s">
        <v>726</v>
      </c>
      <c r="H443" s="30"/>
      <c r="I443" s="31"/>
      <c r="J443" s="31" t="s">
        <v>840</v>
      </c>
      <c r="K443" s="31" t="s">
        <v>840</v>
      </c>
      <c r="L443" s="30" t="s">
        <v>729</v>
      </c>
      <c r="M443" s="17"/>
      <c r="N443" s="36">
        <v>0</v>
      </c>
      <c r="O443" s="39">
        <v>225</v>
      </c>
      <c r="P443" s="39">
        <v>225</v>
      </c>
      <c r="Q443" s="32"/>
      <c r="R443" s="32">
        <v>290.89999999999998</v>
      </c>
      <c r="S443" s="41">
        <v>200</v>
      </c>
      <c r="T443" s="41">
        <v>225</v>
      </c>
      <c r="U443" s="41">
        <v>225</v>
      </c>
      <c r="V443" s="37">
        <f t="shared" si="68"/>
        <v>1</v>
      </c>
      <c r="W443" s="41">
        <v>225</v>
      </c>
      <c r="X443" s="32">
        <v>225</v>
      </c>
      <c r="Y443" s="32">
        <v>225</v>
      </c>
      <c r="Z443" s="32">
        <v>225</v>
      </c>
      <c r="AA443" s="32">
        <v>225</v>
      </c>
      <c r="AB443" s="37">
        <f t="shared" si="67"/>
        <v>1</v>
      </c>
      <c r="AC443" s="17" t="s">
        <v>45</v>
      </c>
      <c r="AD443" s="17">
        <v>2023</v>
      </c>
      <c r="AE443" s="38" t="s">
        <v>11</v>
      </c>
    </row>
    <row r="444" spans="1:31" ht="97.5" customHeight="1" outlineLevel="1" x14ac:dyDescent="0.25">
      <c r="A444" s="36" t="s">
        <v>826</v>
      </c>
      <c r="B444" s="36" t="s">
        <v>946</v>
      </c>
      <c r="C444" s="53"/>
      <c r="D444" s="53" t="s">
        <v>972</v>
      </c>
      <c r="E444" s="53"/>
      <c r="F444" s="38" t="s">
        <v>730</v>
      </c>
      <c r="G444" s="30" t="s">
        <v>727</v>
      </c>
      <c r="H444" s="30"/>
      <c r="I444" s="31"/>
      <c r="J444" s="31" t="s">
        <v>840</v>
      </c>
      <c r="K444" s="31" t="s">
        <v>840</v>
      </c>
      <c r="L444" s="30" t="s">
        <v>54</v>
      </c>
      <c r="M444" s="17"/>
      <c r="N444" s="36">
        <v>0</v>
      </c>
      <c r="O444" s="39">
        <v>250</v>
      </c>
      <c r="P444" s="39">
        <v>500</v>
      </c>
      <c r="Q444" s="32"/>
      <c r="R444" s="32">
        <v>189</v>
      </c>
      <c r="S444" s="41">
        <v>150</v>
      </c>
      <c r="T444" s="41">
        <v>200</v>
      </c>
      <c r="U444" s="41">
        <v>250</v>
      </c>
      <c r="V444" s="37">
        <f t="shared" si="68"/>
        <v>1</v>
      </c>
      <c r="W444" s="41">
        <v>300</v>
      </c>
      <c r="X444" s="32">
        <v>350</v>
      </c>
      <c r="Y444" s="32">
        <v>400</v>
      </c>
      <c r="Z444" s="32">
        <v>450</v>
      </c>
      <c r="AA444" s="32">
        <v>500</v>
      </c>
      <c r="AB444" s="37">
        <f t="shared" si="67"/>
        <v>1</v>
      </c>
      <c r="AC444" s="17" t="s">
        <v>45</v>
      </c>
      <c r="AD444" s="17">
        <v>2023</v>
      </c>
      <c r="AE444" s="38" t="s">
        <v>11</v>
      </c>
    </row>
    <row r="445" spans="1:31" ht="97.5" customHeight="1" outlineLevel="1" x14ac:dyDescent="0.25">
      <c r="A445" s="36" t="s">
        <v>825</v>
      </c>
      <c r="B445" s="36" t="s">
        <v>947</v>
      </c>
      <c r="C445" s="53"/>
      <c r="D445" s="53" t="s">
        <v>972</v>
      </c>
      <c r="E445" s="53"/>
      <c r="F445" s="38" t="s">
        <v>735</v>
      </c>
      <c r="G445" s="30" t="s">
        <v>720</v>
      </c>
      <c r="H445" s="30"/>
      <c r="I445" s="31"/>
      <c r="J445" s="31" t="s">
        <v>840</v>
      </c>
      <c r="K445" s="31" t="s">
        <v>840</v>
      </c>
      <c r="L445" s="30" t="s">
        <v>40</v>
      </c>
      <c r="M445" s="17"/>
      <c r="N445" s="36" t="s">
        <v>740</v>
      </c>
      <c r="O445" s="39">
        <v>21</v>
      </c>
      <c r="P445" s="39">
        <v>16</v>
      </c>
      <c r="Q445" s="32"/>
      <c r="R445" s="32">
        <v>25</v>
      </c>
      <c r="S445" s="41">
        <v>21</v>
      </c>
      <c r="T445" s="41">
        <v>21</v>
      </c>
      <c r="U445" s="41">
        <v>21</v>
      </c>
      <c r="V445" s="37">
        <f t="shared" si="68"/>
        <v>1</v>
      </c>
      <c r="W445" s="41">
        <v>20</v>
      </c>
      <c r="X445" s="32">
        <v>19</v>
      </c>
      <c r="Y445" s="32">
        <v>18</v>
      </c>
      <c r="Z445" s="32">
        <v>17</v>
      </c>
      <c r="AA445" s="32">
        <v>16</v>
      </c>
      <c r="AB445" s="37">
        <f t="shared" si="67"/>
        <v>1</v>
      </c>
      <c r="AC445" s="17" t="s">
        <v>721</v>
      </c>
      <c r="AD445" s="17" t="s">
        <v>6</v>
      </c>
      <c r="AE445" s="38" t="s">
        <v>155</v>
      </c>
    </row>
    <row r="446" spans="1:31" ht="97.5" customHeight="1" outlineLevel="1" x14ac:dyDescent="0.25">
      <c r="A446" s="36" t="s">
        <v>825</v>
      </c>
      <c r="B446" s="36" t="s">
        <v>947</v>
      </c>
      <c r="C446" s="53"/>
      <c r="D446" s="53" t="s">
        <v>972</v>
      </c>
      <c r="E446" s="53"/>
      <c r="F446" s="38" t="s">
        <v>736</v>
      </c>
      <c r="G446" s="30" t="s">
        <v>1182</v>
      </c>
      <c r="H446" s="30"/>
      <c r="I446" s="31"/>
      <c r="J446" s="31" t="s">
        <v>840</v>
      </c>
      <c r="K446" s="31" t="s">
        <v>840</v>
      </c>
      <c r="L446" s="30" t="s">
        <v>40</v>
      </c>
      <c r="M446" s="17"/>
      <c r="N446" s="36" t="s">
        <v>741</v>
      </c>
      <c r="O446" s="39">
        <v>50</v>
      </c>
      <c r="P446" s="39">
        <v>50</v>
      </c>
      <c r="Q446" s="32"/>
      <c r="R446" s="32">
        <v>0.2</v>
      </c>
      <c r="S446" s="41">
        <v>50</v>
      </c>
      <c r="T446" s="41">
        <v>50</v>
      </c>
      <c r="U446" s="41">
        <v>50</v>
      </c>
      <c r="V446" s="37">
        <f t="shared" si="68"/>
        <v>1</v>
      </c>
      <c r="W446" s="41">
        <v>50</v>
      </c>
      <c r="X446" s="32">
        <v>50</v>
      </c>
      <c r="Y446" s="32">
        <v>50</v>
      </c>
      <c r="Z446" s="32">
        <v>50</v>
      </c>
      <c r="AA446" s="32">
        <v>50</v>
      </c>
      <c r="AB446" s="37">
        <f t="shared" si="67"/>
        <v>1</v>
      </c>
      <c r="AC446" s="17" t="s">
        <v>731</v>
      </c>
      <c r="AD446" s="17" t="s">
        <v>6</v>
      </c>
      <c r="AE446" s="38" t="s">
        <v>155</v>
      </c>
    </row>
    <row r="447" spans="1:31" ht="97.5" customHeight="1" outlineLevel="1" x14ac:dyDescent="0.25">
      <c r="A447" s="36" t="s">
        <v>825</v>
      </c>
      <c r="B447" s="36" t="s">
        <v>947</v>
      </c>
      <c r="C447" s="53"/>
      <c r="D447" s="53" t="s">
        <v>972</v>
      </c>
      <c r="E447" s="53"/>
      <c r="F447" s="38" t="s">
        <v>738</v>
      </c>
      <c r="G447" s="30" t="s">
        <v>737</v>
      </c>
      <c r="H447" s="30"/>
      <c r="I447" s="31"/>
      <c r="J447" s="31" t="s">
        <v>840</v>
      </c>
      <c r="K447" s="31" t="s">
        <v>840</v>
      </c>
      <c r="L447" s="30" t="s">
        <v>732</v>
      </c>
      <c r="M447" s="17"/>
      <c r="N447" s="36" t="s">
        <v>742</v>
      </c>
      <c r="O447" s="39">
        <v>50</v>
      </c>
      <c r="P447" s="39">
        <v>50</v>
      </c>
      <c r="Q447" s="32"/>
      <c r="R447" s="32">
        <v>70</v>
      </c>
      <c r="S447" s="41">
        <v>60</v>
      </c>
      <c r="T447" s="41">
        <v>55</v>
      </c>
      <c r="U447" s="41">
        <v>50</v>
      </c>
      <c r="V447" s="37">
        <f t="shared" si="68"/>
        <v>1</v>
      </c>
      <c r="W447" s="41">
        <v>50</v>
      </c>
      <c r="X447" s="32">
        <v>50</v>
      </c>
      <c r="Y447" s="32">
        <v>50</v>
      </c>
      <c r="Z447" s="32">
        <v>50</v>
      </c>
      <c r="AA447" s="32">
        <v>50</v>
      </c>
      <c r="AB447" s="37">
        <f t="shared" si="67"/>
        <v>1</v>
      </c>
      <c r="AC447" s="17" t="s">
        <v>733</v>
      </c>
      <c r="AD447" s="17" t="s">
        <v>6</v>
      </c>
      <c r="AE447" s="38" t="s">
        <v>155</v>
      </c>
    </row>
    <row r="448" spans="1:31" ht="97.5" customHeight="1" outlineLevel="1" x14ac:dyDescent="0.25">
      <c r="A448" s="36" t="s">
        <v>825</v>
      </c>
      <c r="B448" s="36" t="s">
        <v>947</v>
      </c>
      <c r="C448" s="53"/>
      <c r="D448" s="53" t="s">
        <v>972</v>
      </c>
      <c r="E448" s="53"/>
      <c r="F448" s="38" t="s">
        <v>739</v>
      </c>
      <c r="G448" s="30" t="s">
        <v>734</v>
      </c>
      <c r="H448" s="30"/>
      <c r="I448" s="31"/>
      <c r="J448" s="31" t="s">
        <v>840</v>
      </c>
      <c r="K448" s="31" t="s">
        <v>840</v>
      </c>
      <c r="L448" s="30" t="s">
        <v>54</v>
      </c>
      <c r="M448" s="17"/>
      <c r="N448" s="36" t="s">
        <v>504</v>
      </c>
      <c r="O448" s="39">
        <v>250</v>
      </c>
      <c r="P448" s="39">
        <v>500</v>
      </c>
      <c r="Q448" s="32"/>
      <c r="R448" s="32">
        <v>0</v>
      </c>
      <c r="S448" s="41">
        <v>150</v>
      </c>
      <c r="T448" s="41">
        <v>200</v>
      </c>
      <c r="U448" s="41">
        <v>250</v>
      </c>
      <c r="V448" s="37">
        <f t="shared" si="68"/>
        <v>1</v>
      </c>
      <c r="W448" s="41">
        <v>300</v>
      </c>
      <c r="X448" s="32">
        <v>350</v>
      </c>
      <c r="Y448" s="32">
        <v>400</v>
      </c>
      <c r="Z448" s="32">
        <v>450</v>
      </c>
      <c r="AA448" s="32">
        <v>500</v>
      </c>
      <c r="AB448" s="37">
        <f t="shared" si="67"/>
        <v>1</v>
      </c>
      <c r="AC448" s="17" t="s">
        <v>721</v>
      </c>
      <c r="AD448" s="17" t="s">
        <v>6</v>
      </c>
      <c r="AE448" s="38" t="s">
        <v>155</v>
      </c>
    </row>
    <row r="449" spans="1:31" ht="97.5" customHeight="1" outlineLevel="1" x14ac:dyDescent="0.25">
      <c r="A449" s="36" t="s">
        <v>826</v>
      </c>
      <c r="B449" s="36" t="s">
        <v>947</v>
      </c>
      <c r="C449" s="53"/>
      <c r="D449" s="53" t="s">
        <v>972</v>
      </c>
      <c r="E449" s="53"/>
      <c r="F449" s="38" t="s">
        <v>748</v>
      </c>
      <c r="G449" s="30" t="s">
        <v>743</v>
      </c>
      <c r="H449" s="30"/>
      <c r="I449" s="31"/>
      <c r="J449" s="31" t="s">
        <v>840</v>
      </c>
      <c r="K449" s="31" t="s">
        <v>840</v>
      </c>
      <c r="L449" s="30" t="s">
        <v>729</v>
      </c>
      <c r="M449" s="17"/>
      <c r="N449" s="36">
        <f>-N450</f>
        <v>0</v>
      </c>
      <c r="O449" s="39">
        <v>225</v>
      </c>
      <c r="P449" s="39">
        <v>225</v>
      </c>
      <c r="Q449" s="32"/>
      <c r="R449" s="32">
        <v>334.9</v>
      </c>
      <c r="S449" s="41">
        <v>200</v>
      </c>
      <c r="T449" s="41">
        <v>225</v>
      </c>
      <c r="U449" s="41">
        <v>225</v>
      </c>
      <c r="V449" s="37">
        <f t="shared" si="68"/>
        <v>1</v>
      </c>
      <c r="W449" s="41">
        <v>225</v>
      </c>
      <c r="X449" s="32">
        <v>225</v>
      </c>
      <c r="Y449" s="32">
        <v>225</v>
      </c>
      <c r="Z449" s="32">
        <v>225</v>
      </c>
      <c r="AA449" s="32">
        <v>225</v>
      </c>
      <c r="AB449" s="37">
        <f t="shared" si="67"/>
        <v>1</v>
      </c>
      <c r="AC449" s="17" t="s">
        <v>45</v>
      </c>
      <c r="AD449" s="17">
        <v>2023</v>
      </c>
      <c r="AE449" s="38" t="s">
        <v>155</v>
      </c>
    </row>
    <row r="450" spans="1:31" ht="97.5" customHeight="1" outlineLevel="1" x14ac:dyDescent="0.25">
      <c r="A450" s="36" t="s">
        <v>826</v>
      </c>
      <c r="B450" s="36" t="s">
        <v>947</v>
      </c>
      <c r="C450" s="53"/>
      <c r="D450" s="53" t="s">
        <v>972</v>
      </c>
      <c r="E450" s="53"/>
      <c r="F450" s="38" t="s">
        <v>749</v>
      </c>
      <c r="G450" s="30" t="s">
        <v>744</v>
      </c>
      <c r="H450" s="30"/>
      <c r="I450" s="31"/>
      <c r="J450" s="31" t="s">
        <v>840</v>
      </c>
      <c r="K450" s="31" t="s">
        <v>840</v>
      </c>
      <c r="L450" s="30" t="s">
        <v>54</v>
      </c>
      <c r="M450" s="17"/>
      <c r="N450" s="36">
        <v>0</v>
      </c>
      <c r="O450" s="39">
        <v>250</v>
      </c>
      <c r="P450" s="39">
        <v>500</v>
      </c>
      <c r="Q450" s="32"/>
      <c r="R450" s="32">
        <v>348</v>
      </c>
      <c r="S450" s="41">
        <v>150</v>
      </c>
      <c r="T450" s="41">
        <v>200</v>
      </c>
      <c r="U450" s="41">
        <v>250</v>
      </c>
      <c r="V450" s="37">
        <f t="shared" si="68"/>
        <v>1</v>
      </c>
      <c r="W450" s="41">
        <v>300</v>
      </c>
      <c r="X450" s="32">
        <v>350</v>
      </c>
      <c r="Y450" s="32">
        <v>400</v>
      </c>
      <c r="Z450" s="32">
        <v>450</v>
      </c>
      <c r="AA450" s="32">
        <v>500</v>
      </c>
      <c r="AB450" s="37">
        <f t="shared" si="67"/>
        <v>1</v>
      </c>
      <c r="AC450" s="17" t="s">
        <v>45</v>
      </c>
      <c r="AD450" s="17">
        <v>2023</v>
      </c>
      <c r="AE450" s="38" t="s">
        <v>155</v>
      </c>
    </row>
    <row r="451" spans="1:31" ht="97.5" customHeight="1" outlineLevel="1" x14ac:dyDescent="0.25">
      <c r="A451" s="36" t="s">
        <v>826</v>
      </c>
      <c r="B451" s="36" t="s">
        <v>947</v>
      </c>
      <c r="C451" s="53"/>
      <c r="D451" s="53" t="s">
        <v>972</v>
      </c>
      <c r="E451" s="53"/>
      <c r="F451" s="38" t="s">
        <v>750</v>
      </c>
      <c r="G451" s="30" t="s">
        <v>745</v>
      </c>
      <c r="H451" s="30"/>
      <c r="I451" s="31"/>
      <c r="J451" s="31" t="s">
        <v>840</v>
      </c>
      <c r="K451" s="31" t="s">
        <v>840</v>
      </c>
      <c r="L451" s="30" t="s">
        <v>746</v>
      </c>
      <c r="M451" s="17"/>
      <c r="N451" s="36">
        <v>0</v>
      </c>
      <c r="O451" s="39">
        <v>1</v>
      </c>
      <c r="P451" s="39">
        <v>1</v>
      </c>
      <c r="Q451" s="32"/>
      <c r="R451" s="32">
        <v>0</v>
      </c>
      <c r="S451" s="41">
        <v>1</v>
      </c>
      <c r="T451" s="41">
        <v>1</v>
      </c>
      <c r="U451" s="41">
        <v>1</v>
      </c>
      <c r="V451" s="37">
        <f t="shared" si="68"/>
        <v>1</v>
      </c>
      <c r="W451" s="41">
        <v>1</v>
      </c>
      <c r="X451" s="32">
        <v>1</v>
      </c>
      <c r="Y451" s="32">
        <v>1</v>
      </c>
      <c r="Z451" s="32">
        <v>1</v>
      </c>
      <c r="AA451" s="32">
        <v>1</v>
      </c>
      <c r="AB451" s="37">
        <f t="shared" si="67"/>
        <v>1</v>
      </c>
      <c r="AC451" s="17" t="s">
        <v>747</v>
      </c>
      <c r="AD451" s="17">
        <v>2023</v>
      </c>
      <c r="AE451" s="38" t="s">
        <v>155</v>
      </c>
    </row>
    <row r="452" spans="1:31" ht="18.75" x14ac:dyDescent="0.3">
      <c r="A452" s="10"/>
      <c r="B452" s="10"/>
      <c r="C452" s="11"/>
      <c r="D452" s="12"/>
      <c r="E452" s="12"/>
      <c r="F452" s="12"/>
      <c r="G452" s="13"/>
      <c r="H452" s="13"/>
      <c r="I452" s="14"/>
      <c r="J452" s="14"/>
      <c r="K452" s="14"/>
      <c r="L452" s="12"/>
      <c r="M452" s="12"/>
      <c r="N452" s="10"/>
      <c r="O452" s="10"/>
      <c r="P452" s="10"/>
      <c r="R452" s="10"/>
      <c r="S452" s="10"/>
      <c r="T452" s="10"/>
      <c r="U452" s="10"/>
      <c r="V452" s="10"/>
      <c r="W452" s="10"/>
      <c r="X452" s="10"/>
      <c r="Y452" s="10"/>
      <c r="Z452" s="10"/>
      <c r="AA452" s="10"/>
      <c r="AB452" s="10"/>
      <c r="AC452" s="12"/>
      <c r="AD452" s="12"/>
      <c r="AE452" s="12"/>
    </row>
    <row r="453" spans="1:31" ht="24" hidden="1" x14ac:dyDescent="0.3">
      <c r="A453" s="61" t="s">
        <v>1316</v>
      </c>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c r="AA453" s="61"/>
      <c r="AB453" s="61"/>
      <c r="AC453" s="61"/>
      <c r="AD453" s="12"/>
      <c r="AE453" s="12"/>
    </row>
    <row r="454" spans="1:31" ht="24" hidden="1" x14ac:dyDescent="0.3">
      <c r="A454" s="20" t="s">
        <v>1317</v>
      </c>
      <c r="B454" s="20"/>
      <c r="C454" s="20"/>
      <c r="D454" s="20"/>
      <c r="E454" s="20"/>
      <c r="F454" s="20"/>
      <c r="G454" s="20"/>
      <c r="H454" s="20"/>
      <c r="I454" s="20"/>
      <c r="J454" s="20"/>
      <c r="K454" s="20"/>
      <c r="L454" s="20"/>
      <c r="M454" s="20"/>
      <c r="N454" s="20"/>
      <c r="O454" s="20"/>
      <c r="P454" s="20"/>
      <c r="Q454" s="21"/>
      <c r="R454" s="20"/>
      <c r="S454" s="20"/>
      <c r="T454" s="20"/>
      <c r="U454" s="20"/>
      <c r="V454" s="20"/>
      <c r="W454" s="20"/>
      <c r="X454" s="20"/>
      <c r="Y454" s="20"/>
      <c r="Z454" s="20"/>
      <c r="AA454" s="20"/>
      <c r="AB454" s="20"/>
      <c r="AC454" s="20"/>
      <c r="AD454" s="12"/>
      <c r="AE454" s="12"/>
    </row>
    <row r="455" spans="1:31" ht="24" hidden="1" x14ac:dyDescent="0.3">
      <c r="A455" s="20" t="s">
        <v>1318</v>
      </c>
      <c r="B455" s="20"/>
      <c r="C455" s="20"/>
      <c r="D455" s="20"/>
      <c r="E455" s="20"/>
      <c r="F455" s="20"/>
      <c r="G455" s="20"/>
      <c r="H455" s="20"/>
      <c r="I455" s="20"/>
      <c r="J455" s="20"/>
      <c r="K455" s="20"/>
      <c r="L455" s="20"/>
      <c r="M455" s="20"/>
      <c r="N455" s="20"/>
      <c r="O455" s="20"/>
      <c r="P455" s="20"/>
      <c r="Q455" s="21"/>
      <c r="R455" s="20"/>
      <c r="S455" s="20"/>
      <c r="T455" s="20"/>
      <c r="U455" s="20"/>
      <c r="V455" s="20"/>
      <c r="W455" s="20"/>
      <c r="X455" s="20"/>
      <c r="Y455" s="20"/>
      <c r="Z455" s="22"/>
      <c r="AA455" s="20"/>
      <c r="AB455" s="20"/>
      <c r="AC455" s="20"/>
      <c r="AD455" s="12"/>
      <c r="AE455" s="12"/>
    </row>
    <row r="456" spans="1:31" ht="20.25" hidden="1" x14ac:dyDescent="0.3">
      <c r="A456" s="65" t="s">
        <v>1319</v>
      </c>
      <c r="B456" s="65"/>
      <c r="C456" s="65"/>
      <c r="D456" s="65"/>
      <c r="E456" s="65"/>
      <c r="F456" s="65"/>
      <c r="G456" s="65"/>
      <c r="H456" s="65"/>
      <c r="I456" s="65"/>
      <c r="J456" s="65"/>
      <c r="K456" s="65"/>
      <c r="L456" s="65"/>
      <c r="M456" s="65"/>
      <c r="N456" s="65"/>
      <c r="O456" s="65"/>
      <c r="P456" s="65"/>
      <c r="Q456" s="21"/>
      <c r="R456" s="23"/>
      <c r="S456" s="23"/>
      <c r="T456" s="23"/>
      <c r="U456" s="23"/>
      <c r="V456" s="23"/>
      <c r="W456" s="23"/>
      <c r="X456" s="23"/>
      <c r="Y456" s="23"/>
      <c r="Z456" s="23"/>
      <c r="AA456" s="23"/>
      <c r="AB456" s="23"/>
      <c r="AC456" s="24"/>
      <c r="AD456" s="12"/>
      <c r="AE456" s="12"/>
    </row>
    <row r="457" spans="1:31" ht="20.25" hidden="1" x14ac:dyDescent="0.3">
      <c r="A457" s="65"/>
      <c r="B457" s="65"/>
      <c r="C457" s="65"/>
      <c r="D457" s="65"/>
      <c r="E457" s="65"/>
      <c r="F457" s="65"/>
      <c r="G457" s="65"/>
      <c r="H457" s="65"/>
      <c r="I457" s="65"/>
      <c r="J457" s="65"/>
      <c r="K457" s="65"/>
      <c r="L457" s="65"/>
      <c r="M457" s="65"/>
      <c r="N457" s="65"/>
      <c r="O457" s="65"/>
      <c r="P457" s="65"/>
      <c r="Q457" s="21"/>
      <c r="R457" s="23"/>
      <c r="S457" s="23"/>
      <c r="T457" s="23"/>
      <c r="U457" s="25"/>
      <c r="V457" s="23"/>
      <c r="W457" s="23"/>
      <c r="X457" s="23"/>
      <c r="Y457" s="23"/>
      <c r="Z457" s="23"/>
      <c r="AA457" s="23"/>
      <c r="AB457" s="23"/>
      <c r="AC457" s="26"/>
      <c r="AD457" s="12"/>
      <c r="AE457" s="12"/>
    </row>
    <row r="458" spans="1:31" ht="24" hidden="1" x14ac:dyDescent="0.3">
      <c r="A458" s="20" t="s">
        <v>1320</v>
      </c>
      <c r="B458" s="20"/>
      <c r="C458" s="20"/>
      <c r="D458" s="20"/>
      <c r="E458" s="20"/>
      <c r="F458" s="20"/>
      <c r="G458" s="20"/>
      <c r="H458" s="20"/>
      <c r="I458" s="20"/>
      <c r="J458" s="20"/>
      <c r="K458" s="20"/>
      <c r="L458" s="20"/>
      <c r="M458" s="20"/>
      <c r="N458" s="20"/>
      <c r="O458" s="20"/>
      <c r="P458" s="27"/>
      <c r="Q458" s="21"/>
      <c r="R458" s="27"/>
      <c r="S458" s="27"/>
      <c r="T458" s="27"/>
      <c r="U458" s="27"/>
      <c r="V458" s="27"/>
      <c r="W458" s="27"/>
      <c r="X458" s="27"/>
      <c r="Y458" s="27"/>
      <c r="Z458" s="27"/>
      <c r="AA458" s="27"/>
      <c r="AB458" s="27"/>
      <c r="AC458" s="26"/>
      <c r="AD458" s="12"/>
      <c r="AE458" s="12"/>
    </row>
    <row r="459" spans="1:31" ht="24" hidden="1" x14ac:dyDescent="0.3">
      <c r="A459" s="20" t="s">
        <v>1321</v>
      </c>
      <c r="B459" s="20"/>
      <c r="C459" s="20"/>
      <c r="D459" s="20"/>
      <c r="E459" s="20"/>
      <c r="F459" s="20"/>
      <c r="G459" s="20"/>
      <c r="H459" s="20"/>
      <c r="I459" s="20"/>
      <c r="J459" s="20"/>
      <c r="K459" s="20"/>
      <c r="L459" s="20"/>
      <c r="M459" s="20"/>
      <c r="N459" s="20"/>
      <c r="O459" s="20"/>
      <c r="P459" s="27"/>
      <c r="Q459" s="21"/>
      <c r="R459" s="27"/>
      <c r="S459" s="27"/>
      <c r="T459" s="27"/>
      <c r="U459" s="27"/>
      <c r="V459" s="27"/>
      <c r="W459" s="27"/>
      <c r="X459" s="27"/>
      <c r="Y459" s="27"/>
      <c r="Z459" s="27"/>
      <c r="AA459" s="27"/>
      <c r="AB459" s="27"/>
      <c r="AC459" s="26"/>
      <c r="AD459" s="12"/>
      <c r="AE459" s="12"/>
    </row>
    <row r="460" spans="1:31" ht="20.25" hidden="1" x14ac:dyDescent="0.3">
      <c r="A460" s="20" t="s">
        <v>1352</v>
      </c>
      <c r="B460" s="20"/>
      <c r="C460" s="20"/>
      <c r="D460" s="20"/>
      <c r="E460" s="20"/>
      <c r="F460" s="20"/>
      <c r="G460" s="20"/>
      <c r="H460" s="20"/>
      <c r="I460" s="20"/>
      <c r="J460" s="20"/>
      <c r="K460" s="20"/>
      <c r="L460" s="20"/>
      <c r="M460" s="20"/>
      <c r="N460" s="20"/>
      <c r="O460" s="20"/>
      <c r="P460" s="27"/>
      <c r="Q460" s="21"/>
      <c r="R460" s="27"/>
      <c r="S460" s="27"/>
      <c r="T460" s="27"/>
      <c r="U460" s="27"/>
      <c r="V460" s="27"/>
      <c r="W460" s="27"/>
      <c r="X460" s="27"/>
      <c r="Y460" s="27"/>
      <c r="Z460" s="27"/>
      <c r="AA460" s="27"/>
      <c r="AB460" s="27"/>
      <c r="AC460" s="26"/>
      <c r="AD460" s="12"/>
      <c r="AE460" s="12"/>
    </row>
    <row r="461" spans="1:31" ht="27.75" customHeight="1" x14ac:dyDescent="0.3">
      <c r="A461" s="59"/>
      <c r="B461" s="59" t="s">
        <v>1366</v>
      </c>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c r="AA461" s="59"/>
      <c r="AB461" s="59"/>
      <c r="AC461" s="59"/>
      <c r="AD461" s="12"/>
      <c r="AE461" s="12"/>
    </row>
    <row r="462" spans="1:31" ht="27.75" customHeight="1" x14ac:dyDescent="0.3">
      <c r="A462" s="59"/>
      <c r="B462" s="59" t="s">
        <v>1364</v>
      </c>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c r="AA462" s="59"/>
      <c r="AB462" s="59"/>
      <c r="AC462" s="59"/>
      <c r="AD462" s="12"/>
      <c r="AE462" s="12"/>
    </row>
    <row r="463" spans="1:31" ht="27.75" customHeight="1" x14ac:dyDescent="0.3">
      <c r="A463" s="59"/>
      <c r="B463" s="59" t="s">
        <v>1363</v>
      </c>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c r="AA463" s="59"/>
      <c r="AB463" s="59"/>
      <c r="AC463" s="59"/>
      <c r="AD463" s="12"/>
      <c r="AE463" s="12"/>
    </row>
    <row r="464" spans="1:31" ht="27.75" customHeight="1" x14ac:dyDescent="0.3">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c r="AA464" s="59"/>
      <c r="AB464" s="59"/>
      <c r="AC464" s="59"/>
      <c r="AD464" s="12"/>
      <c r="AE464" s="12"/>
    </row>
    <row r="465" spans="1:31" ht="24" x14ac:dyDescent="0.3">
      <c r="A465" s="61" t="s">
        <v>1361</v>
      </c>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c r="AA465" s="61"/>
      <c r="AB465" s="61"/>
      <c r="AC465" s="61"/>
      <c r="AD465" s="12"/>
      <c r="AE465" s="12"/>
    </row>
    <row r="466" spans="1:31" ht="27.75" customHeight="1" x14ac:dyDescent="0.3">
      <c r="A466" s="61" t="s">
        <v>1362</v>
      </c>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c r="AA466" s="61"/>
      <c r="AB466" s="61"/>
      <c r="AC466" s="61"/>
      <c r="AD466" s="12"/>
      <c r="AE466" s="12"/>
    </row>
    <row r="467" spans="1:31" ht="30" customHeight="1" x14ac:dyDescent="0.3">
      <c r="A467" s="66" t="s">
        <v>1344</v>
      </c>
      <c r="B467" s="66"/>
      <c r="C467" s="66"/>
      <c r="D467" s="66"/>
      <c r="E467" s="66"/>
      <c r="F467" s="66"/>
      <c r="G467" s="66"/>
      <c r="H467" s="66"/>
      <c r="I467" s="66"/>
      <c r="J467" s="66"/>
      <c r="K467" s="66"/>
      <c r="L467" s="66"/>
      <c r="M467" s="28"/>
      <c r="N467" s="27"/>
      <c r="O467" s="27"/>
      <c r="P467" s="27"/>
      <c r="Q467" s="21"/>
      <c r="R467" s="27"/>
      <c r="S467" s="27"/>
      <c r="T467" s="27"/>
      <c r="U467" s="27"/>
      <c r="V467" s="27"/>
      <c r="W467" s="27"/>
      <c r="X467" s="27"/>
      <c r="Y467" s="27"/>
      <c r="Z467" s="27"/>
      <c r="AA467" s="27"/>
      <c r="AB467" s="27"/>
      <c r="AC467" s="26"/>
      <c r="AD467" s="12"/>
      <c r="AE467" s="12"/>
    </row>
    <row r="468" spans="1:31" ht="24.75" customHeight="1" x14ac:dyDescent="0.45">
      <c r="V468" s="16" t="s">
        <v>1250</v>
      </c>
      <c r="X468" s="9"/>
      <c r="Y468" s="4"/>
      <c r="Z468" s="4"/>
      <c r="AA468" s="16"/>
      <c r="AB468" s="16"/>
      <c r="AC468" s="16"/>
      <c r="AD468" s="16"/>
      <c r="AE468" s="16"/>
    </row>
    <row r="469" spans="1:31" ht="40.5" customHeight="1" x14ac:dyDescent="0.45">
      <c r="G469" s="57" t="s">
        <v>1250</v>
      </c>
      <c r="P469" s="16" t="s">
        <v>1251</v>
      </c>
      <c r="Q469" s="16"/>
      <c r="R469" s="16"/>
      <c r="S469" s="16"/>
      <c r="T469" s="16"/>
    </row>
    <row r="470" spans="1:31" ht="16.5" x14ac:dyDescent="0.25">
      <c r="A470" s="15"/>
    </row>
    <row r="471" spans="1:31" ht="16.5" x14ac:dyDescent="0.25">
      <c r="A471" s="15" t="s">
        <v>1315</v>
      </c>
    </row>
    <row r="472" spans="1:31" ht="16.5" x14ac:dyDescent="0.25">
      <c r="A472" s="19" t="s">
        <v>1314</v>
      </c>
      <c r="B472" s="62" t="s">
        <v>1315</v>
      </c>
      <c r="C472" s="62"/>
      <c r="D472" s="58"/>
    </row>
    <row r="473" spans="1:31" ht="16.5" x14ac:dyDescent="0.25">
      <c r="B473" s="63" t="s">
        <v>1358</v>
      </c>
      <c r="C473" s="62"/>
      <c r="D473" s="62"/>
    </row>
  </sheetData>
  <autoFilter ref="A7:AE451"/>
  <dataConsolidate/>
  <mergeCells count="27">
    <mergeCell ref="U1:AE1"/>
    <mergeCell ref="AD4:AD6"/>
    <mergeCell ref="AE4:AE6"/>
    <mergeCell ref="A4:A6"/>
    <mergeCell ref="C4:C6"/>
    <mergeCell ref="B4:B6"/>
    <mergeCell ref="E4:E6"/>
    <mergeCell ref="D4:D6"/>
    <mergeCell ref="P4:P6"/>
    <mergeCell ref="O4:O6"/>
    <mergeCell ref="F4:F6"/>
    <mergeCell ref="AC4:AC6"/>
    <mergeCell ref="S4:AB5"/>
    <mergeCell ref="Q4:R5"/>
    <mergeCell ref="N4:N6"/>
    <mergeCell ref="M4:M6"/>
    <mergeCell ref="A465:AC465"/>
    <mergeCell ref="A466:AC466"/>
    <mergeCell ref="B472:C472"/>
    <mergeCell ref="B473:D473"/>
    <mergeCell ref="A3:AE3"/>
    <mergeCell ref="A453:AC453"/>
    <mergeCell ref="A456:P457"/>
    <mergeCell ref="A467:L467"/>
    <mergeCell ref="L4:L6"/>
    <mergeCell ref="K4:K6"/>
    <mergeCell ref="G4:G6"/>
  </mergeCells>
  <dataValidations count="3">
    <dataValidation type="list" allowBlank="1" showInputMessage="1" showErrorMessage="1" sqref="K364">
      <formula1>$A$27:$A$30</formula1>
    </dataValidation>
    <dataValidation type="list" allowBlank="1" showInputMessage="1" showErrorMessage="1" sqref="J364 K332 J333:K363 K8 J365:K451 J9:K331">
      <formula1>#REF!</formula1>
    </dataValidation>
    <dataValidation type="list" errorStyle="warning" allowBlank="1" showInputMessage="1" showErrorMessage="1" errorTitle="Izvēle tikai no saraksta!" error="Lūdzu izvēlēties vienu no vērtībām sarakstā." sqref="P469:T469">
      <formula1>#REF!</formula1>
    </dataValidation>
  </dataValidations>
  <hyperlinks>
    <hyperlink ref="A472" r:id="rId1"/>
    <hyperlink ref="B473" r:id="rId2"/>
  </hyperlinks>
  <pageMargins left="0.25" right="0.25" top="0.75" bottom="0.75" header="0.3" footer="0.3"/>
  <pageSetup paperSize="9" scale="29" fitToHeight="0" orientation="portrait" r:id="rId3"/>
  <headerFooter>
    <oddFooter>&amp;L&amp;F&amp;C&amp;16&amp;P no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DC7BA972ED344AAB55DF5B3BF82320" ma:contentTypeVersion="2" ma:contentTypeDescription="Create a new document." ma:contentTypeScope="" ma:versionID="4fc7715f13f6893001b43b345b4a92f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11D64B9-DD0F-40DF-AA3C-309A0CBBA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63ADB66-E837-4339-ACAA-0A6DE567394A}">
  <ds:schemaRefs>
    <ds:schemaRef ds:uri="http://schemas.microsoft.com/sharepoint/v3/contenttype/forms"/>
  </ds:schemaRefs>
</ds:datastoreItem>
</file>

<file path=customXml/itemProps3.xml><?xml version="1.0" encoding="utf-8"?>
<ds:datastoreItem xmlns:ds="http://schemas.openxmlformats.org/officeDocument/2006/customXml" ds:itemID="{9F6F2152-1224-428E-9920-A27FBC63403A}">
  <ds:schemaRefs>
    <ds:schemaRef ds:uri="http://www.w3.org/XML/1998/namespace"/>
    <ds:schemaRef ds:uri="http://schemas.microsoft.com/office/infopath/2007/PartnerControls"/>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Rādītāji</vt:lpstr>
      <vt:lpstr>Rādītāji!_ftn1</vt:lpstr>
      <vt:lpstr>Rādītāji!_ftnref1</vt:lpstr>
      <vt:lpstr>Rādītāji!_ftnref2</vt:lpstr>
      <vt:lpstr>Rādītāji!_ftnref3</vt:lpstr>
      <vt:lpstr>Rādītāji!Print_Area</vt:lpstr>
      <vt:lpstr>Rādītāji!Print_Titles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Informatīvā ziņojums 3.pielikums. Eiropas Savienības Kohēzijas politikas fondu 2014. - 2020. gada plānošanas perioda darbības programmas "Izaugsme un nodarbinātība" un tās papildinājuma rādītāju saraksts un prognozes</dc:title>
  <dc:subject>Pielikums</dc:subject>
  <dc:creator>Harijs Kārkliņš</dc:creator>
  <dc:description>67095473, harijs.karklins@fm.gov.lv</dc:description>
  <cp:lastModifiedBy>Ieva Ziepniece</cp:lastModifiedBy>
  <cp:lastPrinted>2017-02-23T07:41:51Z</cp:lastPrinted>
  <dcterms:created xsi:type="dcterms:W3CDTF">2014-10-06T06:48:36Z</dcterms:created>
  <dcterms:modified xsi:type="dcterms:W3CDTF">2017-02-27T07:47:09Z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0x010100AADC7BA972ED344AAB55DF5B3BF82320</vt:lpwstr>
  </property>
</Properties>
</file>