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esfd\IEVIEŠANAS UZRAUDZĪBA\ZIŅOJUMI_MAKSĀJUMU PROGNOZES EK\VI_regularie_zinojumi_MK_ES_fondi\1 - MK\2016.gads\32_01.03.2017\4_iesniegšanai_MK\Pielikumi\"/>
    </mc:Choice>
  </mc:AlternateContent>
  <bookViews>
    <workbookView xWindow="0" yWindow="0" windowWidth="28800" windowHeight="11745" tabRatio="663"/>
  </bookViews>
  <sheets>
    <sheet name="2017_merki_FI" sheetId="21" r:id="rId1"/>
  </sheets>
  <definedNames>
    <definedName name="_xlnm.Print_Area" localSheetId="0">'2017_merki_FI'!$A$1:$S$39</definedName>
    <definedName name="_xlnm.Print_Titles" localSheetId="0">'2017_merki_FI'!$6:$10</definedName>
  </definedNames>
  <calcPr calcId="152511"/>
  <customWorkbookViews>
    <customWorkbookView name="ti - Personal View" guid="{7C04B03D-2B05-4C90-AA24-752095681C44}" mergeInterval="0" personalView="1" maximized="1" xWindow="1" yWindow="1" windowWidth="1152" windowHeight="600" activeSheetId="1"/>
    <customWorkbookView name="es-muran - Personal View" guid="{A3B0767E-DE12-41A5-8D6F-9C6156DF23D4}" mergeInterval="0" personalView="1" maximized="1" xWindow="1" yWindow="1" windowWidth="1280" windowHeight="756" activeSheetId="2" showComments="commIndAndComment"/>
    <customWorkbookView name="it-berna - Personal View" guid="{266D37BA-F70B-4670-AA39-BEBF94364F31}" mergeInterval="0" personalView="1" maximized="1" xWindow="1" yWindow="1" windowWidth="1280" windowHeight="756" activeSheetId="2"/>
    <customWorkbookView name="es-murni - Personal View" guid="{E8B5ACD1-AF4F-425C-BC8F-24601639C119}" mergeInterval="0" personalView="1" maximized="1" xWindow="1" yWindow="1" windowWidth="1280" windowHeight="761" activeSheetId="4"/>
    <customWorkbookView name="es-sparn - Personal View" guid="{5ECD4D5C-9A15-4126-AFD4-D8586884C9F1}" mergeInterval="0" personalView="1" maximized="1" xWindow="1" yWindow="1" windowWidth="1280" windowHeight="726" activeSheetId="1"/>
    <customWorkbookView name="fud-albin - Personal View" guid="{9BD5A339-659D-4DB6-9EE5-D64F079FAB4B}" mergeInterval="0" personalView="1" maximized="1" xWindow="1" yWindow="1" windowWidth="1280" windowHeight="740" activeSheetId="1"/>
    <customWorkbookView name="fud-pieki - Personal View" guid="{BAE71775-BAF7-4075-956D-79F2B4C83DF2}" mergeInterval="0" personalView="1" maximized="1" xWindow="1" yWindow="1" windowWidth="1152" windowHeight="564" activeSheetId="2"/>
  </customWorkbookViews>
</workbook>
</file>

<file path=xl/calcChain.xml><?xml version="1.0" encoding="utf-8"?>
<calcChain xmlns="http://schemas.openxmlformats.org/spreadsheetml/2006/main">
  <c r="G25" i="21" l="1"/>
  <c r="F12" i="21" l="1"/>
  <c r="E11" i="21"/>
  <c r="D11" i="21"/>
  <c r="F11" i="21"/>
  <c r="F15" i="21"/>
  <c r="F18" i="21"/>
  <c r="F29" i="21"/>
  <c r="F24" i="21"/>
  <c r="F13" i="21"/>
  <c r="F14" i="21"/>
  <c r="F21" i="21"/>
  <c r="F22" i="21"/>
  <c r="F23" i="21"/>
  <c r="F28" i="21"/>
  <c r="D20" i="21" l="1"/>
  <c r="E20" i="21"/>
  <c r="E12" i="21" s="1"/>
  <c r="G20" i="21"/>
  <c r="E26" i="21"/>
  <c r="E27" i="21"/>
  <c r="G27" i="21"/>
  <c r="H27" i="21"/>
  <c r="I27" i="21"/>
  <c r="K27" i="21"/>
  <c r="M27" i="21"/>
  <c r="O27" i="21"/>
  <c r="Q27" i="21"/>
  <c r="S27" i="21"/>
  <c r="T27" i="21"/>
  <c r="U27" i="21"/>
  <c r="V27" i="21"/>
  <c r="W27" i="21"/>
  <c r="X27" i="21"/>
  <c r="Y27" i="21"/>
  <c r="Z27" i="21"/>
  <c r="AA27" i="21"/>
  <c r="AB27" i="21"/>
  <c r="AC27" i="21"/>
  <c r="AD27" i="21"/>
  <c r="AE27" i="21"/>
  <c r="AF27" i="21"/>
  <c r="AG27" i="21"/>
  <c r="AH27" i="21"/>
  <c r="AI27" i="21"/>
  <c r="AJ27" i="21"/>
  <c r="AK27" i="21"/>
  <c r="AL27" i="21"/>
  <c r="AM27" i="21"/>
  <c r="AO27" i="21"/>
  <c r="AP27" i="21"/>
  <c r="AQ27" i="21"/>
  <c r="D27" i="21"/>
  <c r="D26" i="21" l="1"/>
  <c r="F26" i="21" s="1"/>
  <c r="F27" i="21"/>
  <c r="F20" i="21"/>
  <c r="R28" i="21"/>
  <c r="P28" i="21"/>
  <c r="P27" i="21" s="1"/>
  <c r="N28" i="21"/>
  <c r="L28" i="21"/>
  <c r="J28" i="21"/>
  <c r="AN23" i="21"/>
  <c r="O23" i="21"/>
  <c r="M23" i="21"/>
  <c r="K23" i="21"/>
  <c r="AN22" i="21"/>
  <c r="R20" i="21"/>
  <c r="Q22" i="21"/>
  <c r="O22" i="21"/>
  <c r="M22" i="21"/>
  <c r="K22" i="21"/>
  <c r="AN21" i="21"/>
  <c r="S21" i="21"/>
  <c r="Q21" i="21"/>
  <c r="O21" i="21"/>
  <c r="M21" i="21"/>
  <c r="K21" i="21"/>
  <c r="AP20" i="21"/>
  <c r="AO20" i="21"/>
  <c r="AM20" i="21"/>
  <c r="AL20" i="21"/>
  <c r="AK20" i="21"/>
  <c r="AJ20" i="21"/>
  <c r="AI20" i="21"/>
  <c r="AH20" i="21"/>
  <c r="AG20" i="21"/>
  <c r="AF20" i="21"/>
  <c r="AE20" i="21"/>
  <c r="AD20" i="21"/>
  <c r="AC20" i="21"/>
  <c r="AB20" i="21"/>
  <c r="AA20" i="21"/>
  <c r="Z20" i="21"/>
  <c r="Y20" i="21"/>
  <c r="X20" i="21"/>
  <c r="W20" i="21"/>
  <c r="V20" i="21"/>
  <c r="U20" i="21"/>
  <c r="T20" i="21"/>
  <c r="P20" i="21"/>
  <c r="N20" i="21"/>
  <c r="L20" i="21"/>
  <c r="J20" i="21"/>
  <c r="I20" i="21"/>
  <c r="H20" i="21"/>
  <c r="AJ19" i="21"/>
  <c r="AJ16" i="21" s="1"/>
  <c r="AG19" i="21"/>
  <c r="AC19" i="21"/>
  <c r="AI19" i="21" s="1"/>
  <c r="AI16" i="21" s="1"/>
  <c r="Z19" i="21"/>
  <c r="Z16" i="21" s="1"/>
  <c r="Z12" i="21" s="1"/>
  <c r="W19" i="21"/>
  <c r="W16" i="21" s="1"/>
  <c r="T19" i="21"/>
  <c r="T16" i="21" s="1"/>
  <c r="R19" i="21"/>
  <c r="P19" i="21"/>
  <c r="P16" i="21" s="1"/>
  <c r="N19" i="21"/>
  <c r="N16" i="21" s="1"/>
  <c r="L19" i="21"/>
  <c r="AN19" i="21" s="1"/>
  <c r="AN17" i="21"/>
  <c r="AP16" i="21"/>
  <c r="AO16" i="21"/>
  <c r="AM16" i="21"/>
  <c r="AL16" i="21"/>
  <c r="AK16" i="21"/>
  <c r="AH16" i="21"/>
  <c r="AG16" i="21"/>
  <c r="AE16" i="21"/>
  <c r="AD16" i="21"/>
  <c r="AD12" i="21" s="1"/>
  <c r="AB16" i="21"/>
  <c r="AA16" i="21"/>
  <c r="Y16" i="21"/>
  <c r="X16" i="21"/>
  <c r="V16" i="21"/>
  <c r="U16" i="21"/>
  <c r="S16" i="21"/>
  <c r="Q16" i="21"/>
  <c r="O16" i="21"/>
  <c r="M16" i="21"/>
  <c r="K16" i="21"/>
  <c r="J16" i="21"/>
  <c r="I16" i="21"/>
  <c r="I12" i="21" s="1"/>
  <c r="H16" i="21"/>
  <c r="G16" i="21"/>
  <c r="AN15" i="21"/>
  <c r="W14" i="21"/>
  <c r="V14" i="21"/>
  <c r="T14" i="21"/>
  <c r="R14" i="21"/>
  <c r="P14" i="21"/>
  <c r="N14" i="21"/>
  <c r="L14" i="21"/>
  <c r="AN14" i="21" s="1"/>
  <c r="AA13" i="21"/>
  <c r="Y13" i="21"/>
  <c r="AB13" i="21" s="1"/>
  <c r="AE13" i="21" s="1"/>
  <c r="AH13" i="21" s="1"/>
  <c r="T13" i="21"/>
  <c r="W13" i="21" s="1"/>
  <c r="S13" i="21"/>
  <c r="L13" i="21"/>
  <c r="N13" i="21" s="1"/>
  <c r="AP26" i="21"/>
  <c r="AO26" i="21"/>
  <c r="AM26" i="21"/>
  <c r="AL26" i="21"/>
  <c r="AK26" i="21"/>
  <c r="AJ26" i="21"/>
  <c r="AI26" i="21"/>
  <c r="AH26" i="21"/>
  <c r="AG26" i="21"/>
  <c r="AF26" i="21"/>
  <c r="AE26" i="21"/>
  <c r="AD26" i="21"/>
  <c r="AC26" i="21"/>
  <c r="AB26" i="21"/>
  <c r="AA26" i="21"/>
  <c r="Z26" i="21"/>
  <c r="Y26" i="21"/>
  <c r="X26" i="21"/>
  <c r="W26" i="21"/>
  <c r="V26" i="21"/>
  <c r="U26" i="21"/>
  <c r="T26" i="21"/>
  <c r="S26" i="21"/>
  <c r="Q26" i="21"/>
  <c r="O26" i="21"/>
  <c r="M26" i="21"/>
  <c r="K26" i="21"/>
  <c r="I26" i="21"/>
  <c r="H26" i="21"/>
  <c r="G26" i="21"/>
  <c r="G11" i="21" s="1"/>
  <c r="D12" i="21"/>
  <c r="I11" i="21" l="1"/>
  <c r="AG12" i="21"/>
  <c r="L16" i="21"/>
  <c r="AL12" i="21"/>
  <c r="V12" i="21"/>
  <c r="P26" i="21"/>
  <c r="AP12" i="21"/>
  <c r="J26" i="21"/>
  <c r="J27" i="21"/>
  <c r="R26" i="21"/>
  <c r="R27" i="21"/>
  <c r="AA12" i="21"/>
  <c r="AM12" i="21"/>
  <c r="M20" i="21"/>
  <c r="AN28" i="21"/>
  <c r="AN27" i="21" s="1"/>
  <c r="L27" i="21"/>
  <c r="AO12" i="21"/>
  <c r="O20" i="21"/>
  <c r="N26" i="21"/>
  <c r="N27" i="21"/>
  <c r="L26" i="21"/>
  <c r="W12" i="21"/>
  <c r="AI12" i="21"/>
  <c r="H12" i="21"/>
  <c r="H11" i="21" s="1"/>
  <c r="Q20" i="21"/>
  <c r="M13" i="21"/>
  <c r="M12" i="21" s="1"/>
  <c r="M11" i="21" s="1"/>
  <c r="AJ12" i="21"/>
  <c r="L12" i="21"/>
  <c r="AN26" i="21"/>
  <c r="AN13" i="21"/>
  <c r="Y14" i="21"/>
  <c r="Y12" i="21" s="1"/>
  <c r="X12" i="21"/>
  <c r="R16" i="21"/>
  <c r="R12" i="21" s="1"/>
  <c r="R11" i="21" s="1"/>
  <c r="AN20" i="21"/>
  <c r="S22" i="21"/>
  <c r="S20" i="21" s="1"/>
  <c r="J12" i="21"/>
  <c r="J11" i="21" s="1"/>
  <c r="K20" i="21"/>
  <c r="K12" i="21" s="1"/>
  <c r="K11" i="21" s="1"/>
  <c r="N12" i="21"/>
  <c r="N11" i="21" s="1"/>
  <c r="O13" i="21"/>
  <c r="AN16" i="21"/>
  <c r="T12" i="21"/>
  <c r="P13" i="21"/>
  <c r="Q13" i="21" s="1"/>
  <c r="U13" i="21"/>
  <c r="U12" i="21" s="1"/>
  <c r="AC16" i="21"/>
  <c r="AC12" i="21" s="1"/>
  <c r="AF19" i="21"/>
  <c r="AF16" i="21" s="1"/>
  <c r="AF12" i="21" s="1"/>
  <c r="S23" i="21"/>
  <c r="L11" i="21" l="1"/>
  <c r="AN12" i="21"/>
  <c r="O12" i="21"/>
  <c r="O11" i="21" s="1"/>
  <c r="S12" i="21"/>
  <c r="S11" i="21" s="1"/>
  <c r="AB14" i="21"/>
  <c r="AB12" i="21" s="1"/>
  <c r="Q23" i="21"/>
  <c r="Q12" i="21" s="1"/>
  <c r="Q11" i="21" s="1"/>
  <c r="P12" i="21"/>
  <c r="P11" i="21" s="1"/>
  <c r="AE14" i="21" l="1"/>
  <c r="AE12" i="21" s="1"/>
  <c r="AH14" i="21" l="1"/>
  <c r="AK14" i="21"/>
  <c r="AK12" i="21" s="1"/>
  <c r="AH12" i="21"/>
</calcChain>
</file>

<file path=xl/sharedStrings.xml><?xml version="1.0" encoding="utf-8"?>
<sst xmlns="http://schemas.openxmlformats.org/spreadsheetml/2006/main" count="147" uniqueCount="60">
  <si>
    <t>ES fondu daļa</t>
  </si>
  <si>
    <t>I ceturksnis</t>
  </si>
  <si>
    <t>II ceturksnis</t>
  </si>
  <si>
    <t>III ceturksnis</t>
  </si>
  <si>
    <t>Mērķa izpilde, %</t>
  </si>
  <si>
    <t>Kopējais finansējums (ieskaitot finanšu starpinst. līdzfin.)</t>
  </si>
  <si>
    <t>Pasākums</t>
  </si>
  <si>
    <t>Instruments</t>
  </si>
  <si>
    <t>Skaidrojums</t>
  </si>
  <si>
    <t>Ieviesējinstitūcijas</t>
  </si>
  <si>
    <t xml:space="preserve">Mērķa izpilde veiktajiem maksājumiem, investīcijām/ izsniegtajām garantijām </t>
  </si>
  <si>
    <t>Finansējuma saņēmēja / Ieviesējinstitūcijas faktiskās vadības izmaksas</t>
  </si>
  <si>
    <t>Ieviesējinstitūcijas mērķis maksājumiem, investīcijām, garantijām gala saņēmējiem un vadības izmakām* (kumulatīvi)</t>
  </si>
  <si>
    <t>ALTUM</t>
  </si>
  <si>
    <t>3.1.1.1. Aizdevumu garantijas</t>
  </si>
  <si>
    <t>3.1.1.2. Mezanīna aizdevumi</t>
  </si>
  <si>
    <t>3.1.1.4.Mikrokreditēšana un aizdevumi bizensa uzsācējiem</t>
  </si>
  <si>
    <t>3.1.2.1. Riska kapitāls</t>
  </si>
  <si>
    <t>3.1.2.2. Tehnoloģiju akselerators</t>
  </si>
  <si>
    <t>Ieviesējinstitūcijas mērķis investīcijām gala saņēmējiem 2017.gadam (kumulatīvi norādītajam gadam)</t>
  </si>
  <si>
    <t>4.2.1.1. Veicināt energoefektivitātes paaugstināšanu dzīvojamās ēkās</t>
  </si>
  <si>
    <t>Līdz 2016.gada beigām veiktie maksājumi, investīcijas, garantijas gala saņēmējiem un vadības izmaksas</t>
  </si>
  <si>
    <t>Kopējās vadības izmaksas</t>
  </si>
  <si>
    <t>Starta aizdevumi</t>
  </si>
  <si>
    <t>Sēklas un sākuma kapitāla fondi</t>
  </si>
  <si>
    <t>Izaugsmes kapitāla fondi</t>
  </si>
  <si>
    <t>Dati no MP</t>
  </si>
  <si>
    <t>Lūgums Altumam aizpildīt</t>
  </si>
  <si>
    <t>Lūgums Altumam noaktualizēt</t>
  </si>
  <si>
    <t xml:space="preserve">Kopā 3.PV: </t>
  </si>
  <si>
    <t>Kopā 4.PV:</t>
  </si>
  <si>
    <t>Finanšu instruments</t>
  </si>
  <si>
    <t>Izpilde līdz 31.03.2017. (gadam)</t>
  </si>
  <si>
    <t>Mikroaizdevumi (tiešie)</t>
  </si>
  <si>
    <t>Mikrozidevumi (netiešie)</t>
  </si>
  <si>
    <t>5.pielikums</t>
  </si>
  <si>
    <t>3.1.1.3. Biznesa eņģeļu ko-investīciju fonds</t>
  </si>
  <si>
    <t>2017.gads</t>
  </si>
  <si>
    <t>Finanšu ministre</t>
  </si>
  <si>
    <t>Albiņa, 67083808</t>
  </si>
  <si>
    <t>signe.albina@fm.gov.lv</t>
  </si>
  <si>
    <t>ESKO</t>
  </si>
  <si>
    <t>FOF nepiesaistītais atlikums</t>
  </si>
  <si>
    <t>-</t>
  </si>
  <si>
    <t>Sagatavots: 13.02.2017.</t>
  </si>
  <si>
    <r>
      <t>Finansējuma saņēmēja / Ieviesējinstitūcijas plānotās vadības izmaksas 2017.gadam</t>
    </r>
    <r>
      <rPr>
        <b/>
        <vertAlign val="superscript"/>
        <sz val="12"/>
        <color theme="1"/>
        <rFont val="Times New Roman"/>
        <family val="1"/>
        <charset val="186"/>
      </rPr>
      <t>2</t>
    </r>
  </si>
  <si>
    <r>
      <t>118 440 000</t>
    </r>
    <r>
      <rPr>
        <b/>
        <vertAlign val="superscript"/>
        <sz val="12"/>
        <color theme="1"/>
        <rFont val="Times New Roman"/>
        <family val="1"/>
        <charset val="186"/>
      </rPr>
      <t>3</t>
    </r>
  </si>
  <si>
    <r>
      <t>9 000 000</t>
    </r>
    <r>
      <rPr>
        <vertAlign val="superscript"/>
        <sz val="12"/>
        <rFont val="Times New Roman"/>
        <family val="1"/>
        <charset val="186"/>
      </rPr>
      <t>4</t>
    </r>
  </si>
  <si>
    <r>
      <t xml:space="preserve">MK noteikumos apstiprinātais ES fondu finansējums (ERAF), </t>
    </r>
    <r>
      <rPr>
        <b/>
        <i/>
        <sz val="12"/>
        <color theme="1"/>
        <rFont val="Times New Roman"/>
        <family val="1"/>
        <charset val="186"/>
      </rPr>
      <t>euro</t>
    </r>
  </si>
  <si>
    <r>
      <t xml:space="preserve">Nolīgumā/līgumos pieejamais ES fondu finansējums (ERAF), </t>
    </r>
    <r>
      <rPr>
        <b/>
        <i/>
        <sz val="12"/>
        <color theme="1"/>
        <rFont val="Times New Roman"/>
        <family val="1"/>
        <charset val="186"/>
      </rPr>
      <t xml:space="preserve">euro
</t>
    </r>
  </si>
  <si>
    <r>
      <t xml:space="preserve">Pieejamais ES fondu atbalsts, par kura ieguldīšanu nav pieņemti MK noteikumi vai nav noteikts investīciju mērķis un saistības, </t>
    </r>
    <r>
      <rPr>
        <b/>
        <i/>
        <sz val="12"/>
        <color theme="1"/>
        <rFont val="Times New Roman"/>
        <family val="1"/>
        <charset val="186"/>
      </rPr>
      <t>euro</t>
    </r>
  </si>
  <si>
    <t>6 = 4 - 5</t>
  </si>
  <si>
    <r>
      <rPr>
        <vertAlign val="superscript"/>
        <sz val="12"/>
        <color theme="1"/>
        <rFont val="Times New Roman"/>
        <family val="1"/>
        <charset val="186"/>
      </rPr>
      <t>2</t>
    </r>
    <r>
      <rPr>
        <sz val="12"/>
        <color theme="1"/>
        <rFont val="Times New Roman"/>
        <family val="1"/>
        <charset val="186"/>
      </rPr>
      <t xml:space="preserve"> Datiem par vadības izmaksām ir informatīvs raksturs.</t>
    </r>
  </si>
  <si>
    <r>
      <rPr>
        <vertAlign val="superscript"/>
        <sz val="12"/>
        <color theme="1"/>
        <rFont val="Times New Roman"/>
        <family val="1"/>
        <charset val="186"/>
      </rPr>
      <t xml:space="preserve">1 </t>
    </r>
    <r>
      <rPr>
        <sz val="12"/>
        <color theme="1"/>
        <rFont val="Times New Roman"/>
        <family val="2"/>
        <charset val="186"/>
      </rPr>
      <t xml:space="preserve">Garantiju gadījumā uzskaitīts rezervētais finansējums noslēgtajiem līgumiem. </t>
    </r>
  </si>
  <si>
    <t>Kopā 3.PV, nepiesaistītais atlikums un 4.PV</t>
  </si>
  <si>
    <r>
      <t xml:space="preserve">ES fonda (ERAF) finansējums atbilstoši apst. MK p/l, </t>
    </r>
    <r>
      <rPr>
        <b/>
        <i/>
        <sz val="12"/>
        <color theme="1"/>
        <rFont val="Times New Roman"/>
        <family val="1"/>
        <charset val="186"/>
      </rPr>
      <t>euro</t>
    </r>
  </si>
  <si>
    <r>
      <rPr>
        <vertAlign val="superscript"/>
        <sz val="12"/>
        <color theme="1"/>
        <rFont val="Times New Roman"/>
        <family val="1"/>
        <charset val="186"/>
      </rPr>
      <t>3</t>
    </r>
    <r>
      <rPr>
        <sz val="12"/>
        <color theme="1"/>
        <rFont val="Times New Roman"/>
        <family val="2"/>
        <charset val="186"/>
      </rPr>
      <t xml:space="preserve"> 118 440 000 summa ir ar Altum noslēgtā līguma kopsumma atņemot snieguma rezervi. Finansējums katram instrumentam norādīts neatņemot rezervi, tādēļ kopsumma pa instrumentiem atšķiras no līguma kopējās līguma summas. </t>
    </r>
  </si>
  <si>
    <r>
      <rPr>
        <vertAlign val="superscript"/>
        <sz val="12"/>
        <color theme="1"/>
        <rFont val="Times New Roman"/>
        <family val="1"/>
        <charset val="186"/>
      </rPr>
      <t xml:space="preserve">4 </t>
    </r>
    <r>
      <rPr>
        <sz val="12"/>
        <color theme="1"/>
        <rFont val="Times New Roman"/>
        <family val="2"/>
        <charset val="186"/>
      </rPr>
      <t xml:space="preserve">MK noteikumos iekļauti 9,0 milj. </t>
    </r>
    <r>
      <rPr>
        <i/>
        <sz val="12"/>
        <color theme="1"/>
        <rFont val="Times New Roman"/>
        <family val="1"/>
        <charset val="186"/>
      </rPr>
      <t>euro</t>
    </r>
    <r>
      <rPr>
        <sz val="12"/>
        <color theme="1"/>
        <rFont val="Times New Roman"/>
        <family val="2"/>
        <charset val="186"/>
      </rPr>
      <t xml:space="preserve">, t.sk. vadības izmaksām pieejami 2,0 milj. </t>
    </r>
    <r>
      <rPr>
        <i/>
        <sz val="12"/>
        <color theme="1"/>
        <rFont val="Times New Roman"/>
        <family val="1"/>
        <charset val="186"/>
      </rPr>
      <t>euro</t>
    </r>
    <r>
      <rPr>
        <sz val="12"/>
        <color theme="1"/>
        <rFont val="Times New Roman"/>
        <family val="2"/>
        <charset val="186"/>
      </rPr>
      <t xml:space="preserve"> ES fondu finansējuma, kuri MK noteikumos nav sadalīti pa instrumentiem.</t>
    </r>
  </si>
  <si>
    <r>
      <t>2017.gada plāns finanšu instrumentu investīcijām gala saņēmējos un vadības izmaksas Kohēzijas politikas ES fondu 2014.-2020.gada plānošanas periodā</t>
    </r>
    <r>
      <rPr>
        <b/>
        <vertAlign val="superscript"/>
        <sz val="16"/>
        <color theme="1"/>
        <rFont val="Times New Roman"/>
        <family val="1"/>
        <charset val="186"/>
      </rPr>
      <t>1</t>
    </r>
  </si>
  <si>
    <t>D.Reizniece-Ozola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</si>
</sst>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-* #,##0_-;\-* #,##0_-;_-* &quot;-&quot;_-;_-@_-"/>
    <numFmt numFmtId="43" formatCode="_-* #,##0.00_-;\-* #,##0.00_-;_-* &quot;-&quot;??_-;_-@_-"/>
    <numFmt numFmtId="164" formatCode="_-&quot;£&quot;* #,##0.00_-;\-&quot;£&quot;* #,##0.00_-;_-&quot;£&quot;* &quot;-&quot;??_-;_-@_-"/>
    <numFmt numFmtId="165" formatCode="0.0"/>
    <numFmt numFmtId="166" formatCode="________@"/>
    <numFmt numFmtId="167" formatCode="____________@"/>
    <numFmt numFmtId="168" formatCode="________________@"/>
    <numFmt numFmtId="169" formatCode="____________________@"/>
    <numFmt numFmtId="170" formatCode="0.000"/>
    <numFmt numFmtId="171" formatCode="_-* #,##0_-;\-* #,##0_-;_-* &quot;-&quot;??_-;_-@_-"/>
    <numFmt numFmtId="172" formatCode="#,##0_ ;\-#,##0\ "/>
  </numFmts>
  <fonts count="95">
    <font>
      <sz val="12"/>
      <color theme="1"/>
      <name val="Times New Roman"/>
      <family val="2"/>
      <charset val="186"/>
    </font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2"/>
      <name val="Times New Roman"/>
      <family val="1"/>
      <charset val="186"/>
    </font>
    <font>
      <sz val="11"/>
      <color indexed="8"/>
      <name val="Calibri"/>
      <family val="2"/>
      <charset val="186"/>
    </font>
    <font>
      <sz val="12"/>
      <color indexed="8"/>
      <name val="Times New Roman"/>
      <family val="2"/>
      <charset val="186"/>
    </font>
    <font>
      <sz val="10"/>
      <name val="Arial"/>
      <family val="2"/>
      <charset val="186"/>
    </font>
    <font>
      <sz val="10"/>
      <name val="Helv"/>
    </font>
    <font>
      <sz val="12"/>
      <color rgb="FF000000"/>
      <name val="Times New Roman"/>
      <family val="2"/>
      <charset val="186"/>
    </font>
    <font>
      <sz val="12"/>
      <color indexed="9"/>
      <name val="Times New Roman"/>
      <family val="2"/>
      <charset val="186"/>
    </font>
    <font>
      <sz val="12"/>
      <color indexed="20"/>
      <name val="Times New Roman"/>
      <family val="2"/>
      <charset val="186"/>
    </font>
    <font>
      <b/>
      <sz val="12"/>
      <color indexed="52"/>
      <name val="Times New Roman"/>
      <family val="2"/>
      <charset val="186"/>
    </font>
    <font>
      <i/>
      <sz val="10"/>
      <color indexed="10"/>
      <name val="BaltTimesRoman"/>
      <family val="2"/>
      <charset val="186"/>
    </font>
    <font>
      <b/>
      <sz val="12"/>
      <color indexed="9"/>
      <name val="Times New Roman"/>
      <family val="2"/>
      <charset val="186"/>
    </font>
    <font>
      <sz val="10"/>
      <color indexed="8"/>
      <name val="Arial"/>
      <family val="2"/>
      <charset val="186"/>
    </font>
    <font>
      <sz val="10"/>
      <color indexed="8"/>
      <name val="BaltTimesRoman"/>
      <family val="2"/>
      <charset val="186"/>
    </font>
    <font>
      <sz val="10"/>
      <name val="BaltGaramond"/>
      <family val="2"/>
    </font>
    <font>
      <i/>
      <sz val="12"/>
      <color indexed="23"/>
      <name val="Times New Roman"/>
      <family val="2"/>
      <charset val="186"/>
    </font>
    <font>
      <sz val="12"/>
      <color indexed="17"/>
      <name val="Times New Roman"/>
      <family val="2"/>
      <charset val="186"/>
    </font>
    <font>
      <b/>
      <sz val="12"/>
      <name val="Lat Times New Roman"/>
      <family val="1"/>
      <charset val="186"/>
    </font>
    <font>
      <b/>
      <sz val="15"/>
      <color indexed="56"/>
      <name val="Times New Roman"/>
      <family val="2"/>
      <charset val="186"/>
    </font>
    <font>
      <b/>
      <sz val="13"/>
      <color indexed="56"/>
      <name val="Times New Roman"/>
      <family val="2"/>
      <charset val="186"/>
    </font>
    <font>
      <b/>
      <sz val="11"/>
      <color indexed="56"/>
      <name val="Times New Roman"/>
      <family val="2"/>
      <charset val="186"/>
    </font>
    <font>
      <b/>
      <sz val="10"/>
      <name val="Lat Times New Roman"/>
      <family val="1"/>
      <charset val="186"/>
    </font>
    <font>
      <sz val="10"/>
      <name val="BaltTimesRoman"/>
      <family val="2"/>
      <charset val="186"/>
    </font>
    <font>
      <sz val="10"/>
      <name val="RimHelvetica"/>
      <charset val="186"/>
    </font>
    <font>
      <sz val="10"/>
      <name val="Lat Times New Roman"/>
      <family val="1"/>
      <charset val="186"/>
    </font>
    <font>
      <sz val="10"/>
      <color indexed="12"/>
      <name val="BaltTimesRoman"/>
      <family val="2"/>
      <charset val="186"/>
    </font>
    <font>
      <sz val="12"/>
      <color indexed="62"/>
      <name val="Times New Roman"/>
      <family val="2"/>
      <charset val="186"/>
    </font>
    <font>
      <sz val="12"/>
      <color indexed="52"/>
      <name val="Times New Roman"/>
      <family val="2"/>
      <charset val="186"/>
    </font>
    <font>
      <sz val="12"/>
      <color indexed="60"/>
      <name val="Times New Roman"/>
      <family val="2"/>
      <charset val="186"/>
    </font>
    <font>
      <sz val="11"/>
      <name val="BaltOptima"/>
      <charset val="186"/>
    </font>
    <font>
      <sz val="10"/>
      <name val="Arial"/>
      <family val="2"/>
    </font>
    <font>
      <sz val="11"/>
      <name val="Arial"/>
      <family val="2"/>
      <charset val="186"/>
    </font>
    <font>
      <b/>
      <sz val="12"/>
      <color indexed="63"/>
      <name val="Times New Roman"/>
      <family val="2"/>
      <charset val="186"/>
    </font>
    <font>
      <sz val="10"/>
      <color indexed="10"/>
      <name val="BaltTimesRoman"/>
      <family val="2"/>
      <charset val="186"/>
    </font>
    <font>
      <sz val="10"/>
      <color indexed="8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0"/>
      <name val="BaltTimesRoman"/>
      <family val="2"/>
      <charset val="186"/>
    </font>
    <font>
      <b/>
      <sz val="18"/>
      <color indexed="56"/>
      <name val="Cambria"/>
      <family val="2"/>
      <charset val="186"/>
    </font>
    <font>
      <b/>
      <sz val="12"/>
      <color indexed="8"/>
      <name val="Times New Roman"/>
      <family val="2"/>
      <charset val="186"/>
    </font>
    <font>
      <sz val="10"/>
      <name val="BaltGaramond"/>
      <family val="2"/>
      <charset val="186"/>
    </font>
    <font>
      <sz val="12"/>
      <color indexed="10"/>
      <name val="Times New Roman"/>
      <family val="2"/>
      <charset val="186"/>
    </font>
    <font>
      <sz val="10"/>
      <name val="Arial"/>
      <family val="2"/>
      <charset val="186"/>
    </font>
    <font>
      <sz val="10"/>
      <color theme="1"/>
      <name val="Times New Roman"/>
      <family val="2"/>
      <charset val="186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  <charset val="186"/>
    </font>
    <font>
      <sz val="10"/>
      <color indexed="12"/>
      <name val="Arial"/>
      <family val="2"/>
      <charset val="186"/>
    </font>
    <font>
      <sz val="10"/>
      <name val="BaltHelvetica"/>
    </font>
    <font>
      <b/>
      <sz val="10"/>
      <color indexed="8"/>
      <name val="Times New Roman"/>
      <family val="1"/>
      <charset val="186"/>
    </font>
    <font>
      <b/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186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8"/>
      <color indexed="62"/>
      <name val="Cambria"/>
      <family val="2"/>
    </font>
    <font>
      <b/>
      <sz val="16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8"/>
      <name val="Arial"/>
      <family val="2"/>
    </font>
    <font>
      <sz val="8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Verdana"/>
      <family val="2"/>
      <charset val="186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i/>
      <sz val="12"/>
      <color theme="1"/>
      <name val="Times New Roman"/>
      <family val="1"/>
      <charset val="186"/>
    </font>
    <font>
      <sz val="11"/>
      <color rgb="FF000000"/>
      <name val="Calibri"/>
      <family val="2"/>
      <scheme val="minor"/>
    </font>
    <font>
      <i/>
      <sz val="12"/>
      <name val="Times New Roman"/>
      <family val="1"/>
      <charset val="186"/>
    </font>
    <font>
      <sz val="16"/>
      <color theme="1"/>
      <name val="Times New Roman"/>
      <family val="2"/>
      <charset val="186"/>
    </font>
    <font>
      <u/>
      <sz val="12"/>
      <color theme="10"/>
      <name val="Times New Roman"/>
      <family val="2"/>
      <charset val="186"/>
    </font>
    <font>
      <i/>
      <sz val="12"/>
      <color rgb="FFFF0000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b/>
      <vertAlign val="superscript"/>
      <sz val="16"/>
      <color theme="1"/>
      <name val="Times New Roman"/>
      <family val="1"/>
      <charset val="186"/>
    </font>
    <font>
      <vertAlign val="superscript"/>
      <sz val="12"/>
      <color theme="1"/>
      <name val="Times New Roman"/>
      <family val="1"/>
      <charset val="186"/>
    </font>
    <font>
      <b/>
      <vertAlign val="superscript"/>
      <sz val="12"/>
      <color theme="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sz val="14"/>
      <name val="Times New Roman"/>
      <family val="1"/>
      <charset val="186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54"/>
      </patternFill>
    </fill>
    <fill>
      <patternFill patternType="solid">
        <fgColor indexed="2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 style="thin">
        <color indexed="64"/>
      </right>
      <top/>
      <bottom/>
      <diagonal/>
    </border>
  </borders>
  <cellStyleXfs count="887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1" fontId="8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10" fillId="0" borderId="0"/>
    <xf numFmtId="0" fontId="11" fillId="0" borderId="0"/>
    <xf numFmtId="0" fontId="8" fillId="0" borderId="0"/>
    <xf numFmtId="0" fontId="1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3" borderId="0" applyNumberFormat="0" applyBorder="0" applyAlignment="0" applyProtection="0"/>
    <xf numFmtId="0" fontId="14" fillId="20" borderId="3" applyNumberFormat="0" applyAlignment="0" applyProtection="0"/>
    <xf numFmtId="0" fontId="14" fillId="20" borderId="3" applyNumberFormat="0" applyAlignment="0" applyProtection="0"/>
    <xf numFmtId="0" fontId="14" fillId="20" borderId="3" applyNumberFormat="0" applyAlignment="0" applyProtection="0"/>
    <xf numFmtId="1" fontId="15" fillId="0" borderId="0"/>
    <xf numFmtId="0" fontId="16" fillId="21" borderId="4" applyNumberFormat="0" applyAlignment="0" applyProtection="0"/>
    <xf numFmtId="43" fontId="17" fillId="0" borderId="0" applyFont="0" applyFill="0" applyBorder="0" applyAlignment="0" applyProtection="0"/>
    <xf numFmtId="43" fontId="9" fillId="0" borderId="0" applyBorder="0" applyAlignment="0" applyProtection="0"/>
    <xf numFmtId="164" fontId="9" fillId="0" borderId="0" applyFont="0" applyFill="0" applyBorder="0" applyAlignment="0" applyProtection="0"/>
    <xf numFmtId="165" fontId="9" fillId="22" borderId="0" applyNumberFormat="0" applyFont="0" applyBorder="0" applyAlignment="0" applyProtection="0"/>
    <xf numFmtId="0" fontId="18" fillId="22" borderId="0"/>
    <xf numFmtId="165" fontId="19" fillId="0" borderId="0" applyBorder="0" applyAlignment="0" applyProtection="0"/>
    <xf numFmtId="0" fontId="20" fillId="0" borderId="0" applyNumberFormat="0" applyFill="0" applyBorder="0" applyAlignment="0" applyProtection="0"/>
    <xf numFmtId="165" fontId="5" fillId="23" borderId="0" applyNumberFormat="0" applyFont="0" applyBorder="0" applyAlignment="0" applyProtection="0"/>
    <xf numFmtId="0" fontId="21" fillId="4" borderId="0" applyNumberFormat="0" applyBorder="0" applyAlignment="0" applyProtection="0"/>
    <xf numFmtId="49" fontId="22" fillId="0" borderId="0" applyFill="0" applyBorder="0" applyAlignment="0" applyProtection="0">
      <alignment horizontal="left"/>
    </xf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25" fillId="0" borderId="0" applyNumberFormat="0" applyFill="0" applyBorder="0" applyAlignment="0" applyProtection="0"/>
    <xf numFmtId="165" fontId="5" fillId="24" borderId="0" applyNumberFormat="0" applyFont="0" applyBorder="0" applyAlignment="0" applyProtection="0"/>
    <xf numFmtId="49" fontId="26" fillId="0" borderId="0" applyFill="0" applyBorder="0" applyAlignment="0" applyProtection="0"/>
    <xf numFmtId="0" fontId="27" fillId="0" borderId="0" applyFill="0" applyBorder="0" applyAlignment="0" applyProtection="0"/>
    <xf numFmtId="166" fontId="27" fillId="0" borderId="0" applyFill="0" applyBorder="0" applyAlignment="0" applyProtection="0"/>
    <xf numFmtId="167" fontId="28" fillId="0" borderId="0" applyFill="0" applyBorder="0" applyAlignment="0" applyProtection="0"/>
    <xf numFmtId="168" fontId="29" fillId="0" borderId="0" applyFill="0" applyBorder="0" applyAlignment="0" applyProtection="0"/>
    <xf numFmtId="169" fontId="29" fillId="0" borderId="0" applyFill="0" applyBorder="0" applyAlignment="0" applyProtection="0"/>
    <xf numFmtId="10" fontId="30" fillId="0" borderId="0"/>
    <xf numFmtId="0" fontId="31" fillId="7" borderId="3" applyNumberFormat="0" applyAlignment="0" applyProtection="0"/>
    <xf numFmtId="0" fontId="31" fillId="7" borderId="3" applyNumberFormat="0" applyAlignment="0" applyProtection="0"/>
    <xf numFmtId="0" fontId="31" fillId="7" borderId="3" applyNumberFormat="0" applyAlignment="0" applyProtection="0"/>
    <xf numFmtId="170" fontId="19" fillId="23" borderId="0"/>
    <xf numFmtId="0" fontId="32" fillId="0" borderId="8" applyNumberFormat="0" applyFill="0" applyAlignment="0" applyProtection="0"/>
    <xf numFmtId="0" fontId="33" fillId="25" borderId="0" applyNumberFormat="0" applyBorder="0" applyAlignment="0" applyProtection="0"/>
    <xf numFmtId="0" fontId="7" fillId="0" borderId="0"/>
    <xf numFmtId="0" fontId="34" fillId="0" borderId="0"/>
    <xf numFmtId="0" fontId="9" fillId="0" borderId="0"/>
    <xf numFmtId="0" fontId="34" fillId="0" borderId="0"/>
    <xf numFmtId="0" fontId="2" fillId="0" borderId="0"/>
    <xf numFmtId="0" fontId="35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6" fillId="0" borderId="0"/>
    <xf numFmtId="0" fontId="7" fillId="0" borderId="0"/>
    <xf numFmtId="0" fontId="7" fillId="0" borderId="0"/>
    <xf numFmtId="0" fontId="9" fillId="0" borderId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37" fillId="20" borderId="10" applyNumberFormat="0" applyAlignment="0" applyProtection="0"/>
    <xf numFmtId="0" fontId="37" fillId="20" borderId="10" applyNumberFormat="0" applyAlignment="0" applyProtection="0"/>
    <xf numFmtId="0" fontId="37" fillId="20" borderId="10" applyNumberForma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19" fillId="27" borderId="0" applyBorder="0" applyProtection="0"/>
    <xf numFmtId="0" fontId="3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4" fontId="39" fillId="0" borderId="1" applyNumberFormat="0" applyProtection="0">
      <alignment horizontal="right" vertical="center"/>
    </xf>
    <xf numFmtId="4" fontId="39" fillId="0" borderId="1" applyNumberFormat="0" applyProtection="0">
      <alignment horizontal="right" vertical="center"/>
    </xf>
    <xf numFmtId="0" fontId="34" fillId="0" borderId="0"/>
    <xf numFmtId="4" fontId="39" fillId="0" borderId="1" applyNumberFormat="0" applyProtection="0">
      <alignment horizontal="left" wrapText="1" indent="1"/>
    </xf>
    <xf numFmtId="4" fontId="39" fillId="0" borderId="1" applyNumberFormat="0" applyProtection="0">
      <alignment horizontal="left" wrapText="1" indent="1"/>
    </xf>
    <xf numFmtId="0" fontId="34" fillId="0" borderId="0"/>
    <xf numFmtId="0" fontId="34" fillId="0" borderId="0"/>
    <xf numFmtId="0" fontId="34" fillId="0" borderId="0"/>
    <xf numFmtId="0" fontId="40" fillId="0" borderId="0" applyNumberFormat="0" applyFill="0" applyBorder="0" applyProtection="0">
      <alignment horizontal="centerContinuous"/>
    </xf>
    <xf numFmtId="0" fontId="10" fillId="0" borderId="0"/>
    <xf numFmtId="0" fontId="4" fillId="0" borderId="0" applyNumberFormat="0" applyFill="0" applyBorder="0" applyAlignment="0" applyProtection="0"/>
    <xf numFmtId="43" fontId="9" fillId="0" borderId="0" applyBorder="0" applyAlignment="0" applyProtection="0"/>
    <xf numFmtId="0" fontId="41" fillId="0" borderId="0"/>
    <xf numFmtId="0" fontId="42" fillId="0" borderId="0" applyNumberFormat="0" applyFill="0" applyBorder="0" applyAlignment="0" applyProtection="0"/>
    <xf numFmtId="0" fontId="43" fillId="0" borderId="11" applyNumberFormat="0" applyFill="0" applyAlignment="0" applyProtection="0"/>
    <xf numFmtId="0" fontId="43" fillId="0" borderId="11" applyNumberFormat="0" applyFill="0" applyAlignment="0" applyProtection="0"/>
    <xf numFmtId="0" fontId="43" fillId="0" borderId="11" applyNumberFormat="0" applyFill="0" applyAlignment="0" applyProtection="0"/>
    <xf numFmtId="165" fontId="44" fillId="28" borderId="0" applyBorder="0" applyProtection="0"/>
    <xf numFmtId="0" fontId="45" fillId="0" borderId="0" applyNumberFormat="0" applyFill="0" applyBorder="0" applyAlignment="0" applyProtection="0"/>
    <xf numFmtId="1" fontId="9" fillId="29" borderId="0"/>
    <xf numFmtId="0" fontId="46" fillId="0" borderId="0"/>
    <xf numFmtId="0" fontId="9" fillId="0" borderId="0"/>
    <xf numFmtId="0" fontId="3" fillId="0" borderId="0"/>
    <xf numFmtId="4" fontId="47" fillId="31" borderId="1"/>
    <xf numFmtId="9" fontId="3" fillId="0" borderId="0" applyFont="0" applyFill="0" applyBorder="0" applyAlignment="0" applyProtection="0"/>
    <xf numFmtId="0" fontId="48" fillId="32" borderId="0" applyNumberFormat="0" applyBorder="0" applyAlignment="0" applyProtection="0"/>
    <xf numFmtId="0" fontId="48" fillId="33" borderId="0" applyNumberFormat="0" applyBorder="0" applyAlignment="0" applyProtection="0"/>
    <xf numFmtId="0" fontId="49" fillId="34" borderId="0" applyNumberFormat="0" applyBorder="0" applyAlignment="0" applyProtection="0"/>
    <xf numFmtId="0" fontId="48" fillId="35" borderId="0" applyNumberFormat="0" applyBorder="0" applyAlignment="0" applyProtection="0"/>
    <xf numFmtId="0" fontId="48" fillId="36" borderId="0" applyNumberFormat="0" applyBorder="0" applyAlignment="0" applyProtection="0"/>
    <xf numFmtId="0" fontId="49" fillId="37" borderId="0" applyNumberFormat="0" applyBorder="0" applyAlignment="0" applyProtection="0"/>
    <xf numFmtId="0" fontId="48" fillId="38" borderId="0" applyNumberFormat="0" applyBorder="0" applyAlignment="0" applyProtection="0"/>
    <xf numFmtId="0" fontId="48" fillId="39" borderId="0" applyNumberFormat="0" applyBorder="0" applyAlignment="0" applyProtection="0"/>
    <xf numFmtId="0" fontId="49" fillId="40" borderId="0" applyNumberFormat="0" applyBorder="0" applyAlignment="0" applyProtection="0"/>
    <xf numFmtId="0" fontId="48" fillId="39" borderId="0" applyNumberFormat="0" applyBorder="0" applyAlignment="0" applyProtection="0"/>
    <xf numFmtId="0" fontId="48" fillId="40" borderId="0" applyNumberFormat="0" applyBorder="0" applyAlignment="0" applyProtection="0"/>
    <xf numFmtId="0" fontId="49" fillId="40" borderId="0" applyNumberFormat="0" applyBorder="0" applyAlignment="0" applyProtection="0"/>
    <xf numFmtId="0" fontId="48" fillId="32" borderId="0" applyNumberFormat="0" applyBorder="0" applyAlignment="0" applyProtection="0"/>
    <xf numFmtId="0" fontId="48" fillId="33" borderId="0" applyNumberFormat="0" applyBorder="0" applyAlignment="0" applyProtection="0"/>
    <xf numFmtId="0" fontId="49" fillId="33" borderId="0" applyNumberFormat="0" applyBorder="0" applyAlignment="0" applyProtection="0"/>
    <xf numFmtId="0" fontId="48" fillId="41" borderId="0" applyNumberFormat="0" applyBorder="0" applyAlignment="0" applyProtection="0"/>
    <xf numFmtId="0" fontId="48" fillId="36" borderId="0" applyNumberFormat="0" applyBorder="0" applyAlignment="0" applyProtection="0"/>
    <xf numFmtId="0" fontId="49" fillId="42" borderId="0" applyNumberFormat="0" applyBorder="0" applyAlignment="0" applyProtection="0"/>
    <xf numFmtId="0" fontId="50" fillId="43" borderId="0" applyNumberFormat="0" applyBorder="0" applyAlignment="0" applyProtection="0"/>
    <xf numFmtId="0" fontId="50" fillId="44" borderId="0" applyNumberFormat="0" applyBorder="0" applyAlignment="0" applyProtection="0"/>
    <xf numFmtId="0" fontId="50" fillId="45" borderId="0" applyNumberFormat="0" applyBorder="0" applyAlignment="0" applyProtection="0"/>
    <xf numFmtId="0" fontId="9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9" fillId="0" borderId="0"/>
    <xf numFmtId="0" fontId="2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52" fillId="0" borderId="0"/>
    <xf numFmtId="0" fontId="3" fillId="0" borderId="0"/>
    <xf numFmtId="0" fontId="17" fillId="0" borderId="0"/>
    <xf numFmtId="0" fontId="9" fillId="0" borderId="0"/>
    <xf numFmtId="0" fontId="9" fillId="0" borderId="0"/>
    <xf numFmtId="0" fontId="9" fillId="0" borderId="0"/>
    <xf numFmtId="0" fontId="51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53" fillId="0" borderId="0"/>
    <xf numFmtId="4" fontId="54" fillId="0" borderId="0" applyNumberFormat="0" applyProtection="0"/>
    <xf numFmtId="4" fontId="55" fillId="46" borderId="19" applyNumberFormat="0" applyProtection="0">
      <alignment vertical="center"/>
    </xf>
    <xf numFmtId="4" fontId="54" fillId="0" borderId="0" applyNumberFormat="0" applyProtection="0">
      <alignment horizontal="left" wrapText="1" indent="1" shrinkToFit="1"/>
    </xf>
    <xf numFmtId="0" fontId="56" fillId="46" borderId="19" applyNumberFormat="0" applyProtection="0">
      <alignment horizontal="left" vertical="top" indent="1"/>
    </xf>
    <xf numFmtId="4" fontId="39" fillId="0" borderId="1" applyNumberFormat="0" applyProtection="0">
      <alignment horizontal="left" vertical="center" indent="1"/>
    </xf>
    <xf numFmtId="4" fontId="57" fillId="47" borderId="0" applyNumberFormat="0" applyProtection="0">
      <alignment horizontal="left" vertical="center" indent="1"/>
    </xf>
    <xf numFmtId="4" fontId="17" fillId="48" borderId="0" applyNumberFormat="0" applyProtection="0">
      <alignment horizontal="left" vertical="center" indent="1"/>
    </xf>
    <xf numFmtId="0" fontId="5" fillId="0" borderId="0" applyNumberFormat="0" applyProtection="0">
      <alignment horizontal="left" wrapText="1" indent="1" shrinkToFit="1"/>
    </xf>
    <xf numFmtId="0" fontId="9" fillId="47" borderId="19" applyNumberFormat="0" applyProtection="0">
      <alignment horizontal="left" vertical="top" indent="1"/>
    </xf>
    <xf numFmtId="0" fontId="5" fillId="0" borderId="0" applyNumberFormat="0" applyProtection="0">
      <alignment horizontal="left" wrapText="1" indent="1" shrinkToFit="1"/>
    </xf>
    <xf numFmtId="0" fontId="9" fillId="48" borderId="19" applyNumberFormat="0" applyProtection="0">
      <alignment horizontal="left" vertical="top" indent="1"/>
    </xf>
    <xf numFmtId="0" fontId="5" fillId="0" borderId="0" applyNumberFormat="0" applyProtection="0">
      <alignment horizontal="left" wrapText="1" indent="1" shrinkToFit="1"/>
    </xf>
    <xf numFmtId="0" fontId="9" fillId="49" borderId="19" applyNumberFormat="0" applyProtection="0">
      <alignment horizontal="left" vertical="top" indent="1"/>
    </xf>
    <xf numFmtId="0" fontId="5" fillId="0" borderId="0" applyNumberFormat="0" applyProtection="0">
      <alignment horizontal="left" wrapText="1" indent="1" shrinkToFit="1"/>
    </xf>
    <xf numFmtId="0" fontId="9" fillId="22" borderId="19" applyNumberFormat="0" applyProtection="0">
      <alignment horizontal="left" vertical="top" indent="1"/>
    </xf>
    <xf numFmtId="0" fontId="9" fillId="30" borderId="1" applyNumberFormat="0">
      <protection locked="0"/>
    </xf>
    <xf numFmtId="4" fontId="58" fillId="23" borderId="19" applyNumberFormat="0" applyProtection="0">
      <alignment vertical="center"/>
    </xf>
    <xf numFmtId="4" fontId="59" fillId="23" borderId="19" applyNumberFormat="0" applyProtection="0">
      <alignment vertical="center"/>
    </xf>
    <xf numFmtId="4" fontId="58" fillId="0" borderId="1" applyNumberFormat="0" applyProtection="0">
      <alignment horizontal="left" vertical="center" indent="1"/>
    </xf>
    <xf numFmtId="0" fontId="58" fillId="23" borderId="19" applyNumberFormat="0" applyProtection="0">
      <alignment horizontal="left" vertical="top" indent="1"/>
    </xf>
    <xf numFmtId="4" fontId="39" fillId="0" borderId="0" applyNumberFormat="0" applyProtection="0">
      <alignment horizontal="right"/>
    </xf>
    <xf numFmtId="4" fontId="39" fillId="0" borderId="0" applyNumberFormat="0" applyProtection="0">
      <alignment horizontal="left" wrapText="1" indent="1"/>
    </xf>
    <xf numFmtId="4" fontId="39" fillId="0" borderId="0" applyNumberFormat="0" applyProtection="0">
      <alignment horizontal="left" wrapText="1" indent="1" shrinkToFit="1"/>
    </xf>
    <xf numFmtId="0" fontId="58" fillId="48" borderId="19" applyNumberFormat="0" applyProtection="0">
      <alignment horizontal="left" vertical="top" indent="1"/>
    </xf>
    <xf numFmtId="0" fontId="60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0" fontId="2" fillId="0" borderId="0"/>
    <xf numFmtId="43" fontId="8" fillId="0" borderId="0" applyFont="0" applyFill="0" applyBorder="0" applyAlignment="0" applyProtection="0"/>
    <xf numFmtId="0" fontId="3" fillId="0" borderId="0"/>
    <xf numFmtId="0" fontId="3" fillId="0" borderId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65" fillId="51" borderId="25" applyBorder="0"/>
    <xf numFmtId="0" fontId="66" fillId="52" borderId="1"/>
    <xf numFmtId="4" fontId="47" fillId="24" borderId="1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48" fillId="2" borderId="0" applyNumberFormat="0" applyBorder="0" applyAlignment="0" applyProtection="0"/>
    <xf numFmtId="0" fontId="48" fillId="3" borderId="0" applyNumberFormat="0" applyBorder="0" applyAlignment="0" applyProtection="0"/>
    <xf numFmtId="0" fontId="48" fillId="4" borderId="0" applyNumberFormat="0" applyBorder="0" applyAlignment="0" applyProtection="0"/>
    <xf numFmtId="0" fontId="48" fillId="5" borderId="0" applyNumberFormat="0" applyBorder="0" applyAlignment="0" applyProtection="0"/>
    <xf numFmtId="0" fontId="48" fillId="6" borderId="0" applyNumberFormat="0" applyBorder="0" applyAlignment="0" applyProtection="0"/>
    <xf numFmtId="0" fontId="48" fillId="7" borderId="0" applyNumberFormat="0" applyBorder="0" applyAlignment="0" applyProtection="0"/>
    <xf numFmtId="0" fontId="48" fillId="8" borderId="0" applyNumberFormat="0" applyBorder="0" applyAlignment="0" applyProtection="0"/>
    <xf numFmtId="0" fontId="48" fillId="9" borderId="0" applyNumberFormat="0" applyBorder="0" applyAlignment="0" applyProtection="0"/>
    <xf numFmtId="0" fontId="48" fillId="10" borderId="0" applyNumberFormat="0" applyBorder="0" applyAlignment="0" applyProtection="0"/>
    <xf numFmtId="0" fontId="48" fillId="5" borderId="0" applyNumberFormat="0" applyBorder="0" applyAlignment="0" applyProtection="0"/>
    <xf numFmtId="0" fontId="48" fillId="8" borderId="0" applyNumberFormat="0" applyBorder="0" applyAlignment="0" applyProtection="0"/>
    <xf numFmtId="0" fontId="48" fillId="11" borderId="0" applyNumberFormat="0" applyBorder="0" applyAlignment="0" applyProtection="0"/>
    <xf numFmtId="0" fontId="49" fillId="12" borderId="0" applyNumberFormat="0" applyBorder="0" applyAlignment="0" applyProtection="0"/>
    <xf numFmtId="0" fontId="49" fillId="9" borderId="0" applyNumberFormat="0" applyBorder="0" applyAlignment="0" applyProtection="0"/>
    <xf numFmtId="0" fontId="49" fillId="10" borderId="0" applyNumberFormat="0" applyBorder="0" applyAlignment="0" applyProtection="0"/>
    <xf numFmtId="0" fontId="49" fillId="13" borderId="0" applyNumberFormat="0" applyBorder="0" applyAlignment="0" applyProtection="0"/>
    <xf numFmtId="0" fontId="49" fillId="14" borderId="0" applyNumberFormat="0" applyBorder="0" applyAlignment="0" applyProtection="0"/>
    <xf numFmtId="0" fontId="49" fillId="15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49" fillId="17" borderId="0" applyNumberFormat="0" applyBorder="0" applyAlignment="0" applyProtection="0"/>
    <xf numFmtId="0" fontId="49" fillId="17" borderId="0" applyNumberFormat="0" applyBorder="0" applyAlignment="0" applyProtection="0"/>
    <xf numFmtId="0" fontId="49" fillId="17" borderId="0" applyNumberFormat="0" applyBorder="0" applyAlignment="0" applyProtection="0"/>
    <xf numFmtId="0" fontId="49" fillId="17" borderId="0" applyNumberFormat="0" applyBorder="0" applyAlignment="0" applyProtection="0"/>
    <xf numFmtId="0" fontId="49" fillId="17" borderId="0" applyNumberFormat="0" applyBorder="0" applyAlignment="0" applyProtection="0"/>
    <xf numFmtId="0" fontId="49" fillId="18" borderId="0" applyNumberFormat="0" applyBorder="0" applyAlignment="0" applyProtection="0"/>
    <xf numFmtId="0" fontId="49" fillId="18" borderId="0" applyNumberFormat="0" applyBorder="0" applyAlignment="0" applyProtection="0"/>
    <xf numFmtId="0" fontId="49" fillId="18" borderId="0" applyNumberFormat="0" applyBorder="0" applyAlignment="0" applyProtection="0"/>
    <xf numFmtId="0" fontId="49" fillId="18" borderId="0" applyNumberFormat="0" applyBorder="0" applyAlignment="0" applyProtection="0"/>
    <xf numFmtId="0" fontId="49" fillId="18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67" fillId="3" borderId="0" applyNumberFormat="0" applyBorder="0" applyAlignment="0" applyProtection="0"/>
    <xf numFmtId="0" fontId="68" fillId="20" borderId="3" applyNumberFormat="0" applyAlignment="0" applyProtection="0"/>
    <xf numFmtId="0" fontId="69" fillId="21" borderId="4" applyNumberFormat="0" applyAlignment="0" applyProtection="0"/>
    <xf numFmtId="0" fontId="70" fillId="0" borderId="0" applyNumberFormat="0" applyFill="0" applyBorder="0" applyAlignment="0" applyProtection="0"/>
    <xf numFmtId="0" fontId="71" fillId="4" borderId="0" applyNumberFormat="0" applyBorder="0" applyAlignment="0" applyProtection="0"/>
    <xf numFmtId="0" fontId="72" fillId="0" borderId="5" applyNumberFormat="0" applyFill="0" applyAlignment="0" applyProtection="0"/>
    <xf numFmtId="0" fontId="73" fillId="0" borderId="6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75" fillId="7" borderId="3" applyNumberFormat="0" applyAlignment="0" applyProtection="0"/>
    <xf numFmtId="0" fontId="76" fillId="0" borderId="8" applyNumberFormat="0" applyFill="0" applyAlignment="0" applyProtection="0"/>
    <xf numFmtId="0" fontId="77" fillId="2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8" fillId="26" borderId="9" applyNumberFormat="0" applyFont="0" applyAlignment="0" applyProtection="0"/>
    <xf numFmtId="0" fontId="79" fillId="20" borderId="10" applyNumberForma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0" fillId="0" borderId="0" applyNumberFormat="0" applyFill="0" applyBorder="0" applyAlignment="0" applyProtection="0"/>
    <xf numFmtId="0" fontId="50" fillId="0" borderId="11" applyNumberFormat="0" applyFill="0" applyAlignment="0" applyProtection="0"/>
    <xf numFmtId="0" fontId="81" fillId="0" borderId="0" applyNumberFormat="0" applyFill="0" applyBorder="0" applyAlignment="0" applyProtection="0"/>
    <xf numFmtId="43" fontId="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83" fillId="0" borderId="0"/>
    <xf numFmtId="0" fontId="86" fillId="0" borderId="0" applyNumberFormat="0" applyFill="0" applyBorder="0" applyAlignment="0" applyProtection="0"/>
  </cellStyleXfs>
  <cellXfs count="104">
    <xf numFmtId="0" fontId="0" fillId="0" borderId="0" xfId="0"/>
    <xf numFmtId="1" fontId="64" fillId="0" borderId="0" xfId="0" applyNumberFormat="1" applyFont="1" applyAlignment="1">
      <alignment horizontal="center"/>
    </xf>
    <xf numFmtId="171" fontId="62" fillId="50" borderId="1" xfId="299" applyNumberFormat="1" applyFont="1" applyFill="1" applyBorder="1" applyAlignment="1">
      <alignment horizontal="center" vertical="center" wrapText="1"/>
    </xf>
    <xf numFmtId="1" fontId="64" fillId="53" borderId="1" xfId="299" applyNumberFormat="1" applyFont="1" applyFill="1" applyBorder="1" applyAlignment="1">
      <alignment horizontal="center" vertical="center" wrapText="1"/>
    </xf>
    <xf numFmtId="3" fontId="0" fillId="0" borderId="0" xfId="299" applyNumberFormat="1" applyFont="1" applyAlignment="1">
      <alignment horizontal="center" vertical="center"/>
    </xf>
    <xf numFmtId="3" fontId="6" fillId="0" borderId="1" xfId="299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0" xfId="0"/>
    <xf numFmtId="1" fontId="64" fillId="0" borderId="0" xfId="0" applyNumberFormat="1" applyFont="1" applyFill="1" applyAlignment="1">
      <alignment horizontal="center"/>
    </xf>
    <xf numFmtId="1" fontId="0" fillId="0" borderId="0" xfId="0" applyNumberFormat="1" applyFill="1" applyAlignment="1">
      <alignment horizontal="center"/>
    </xf>
    <xf numFmtId="3" fontId="63" fillId="0" borderId="1" xfId="299" applyNumberFormat="1" applyFont="1" applyFill="1" applyBorder="1" applyAlignment="1">
      <alignment horizontal="center" vertical="center" wrapText="1"/>
    </xf>
    <xf numFmtId="9" fontId="62" fillId="0" borderId="1" xfId="300" applyFont="1" applyFill="1" applyBorder="1" applyAlignment="1">
      <alignment horizontal="center" vertical="center" wrapText="1"/>
    </xf>
    <xf numFmtId="0" fontId="82" fillId="0" borderId="0" xfId="0" applyFont="1"/>
    <xf numFmtId="0" fontId="6" fillId="0" borderId="1" xfId="482" applyFont="1" applyFill="1" applyBorder="1" applyAlignment="1" applyProtection="1">
      <alignment horizontal="left" vertical="center" wrapText="1"/>
      <protection locked="0"/>
    </xf>
    <xf numFmtId="172" fontId="63" fillId="0" borderId="0" xfId="299" applyNumberFormat="1" applyFont="1" applyFill="1" applyBorder="1" applyAlignment="1">
      <alignment horizontal="center" vertical="center" wrapText="1"/>
    </xf>
    <xf numFmtId="0" fontId="6" fillId="0" borderId="15" xfId="482" applyFont="1" applyFill="1" applyBorder="1" applyAlignment="1" applyProtection="1">
      <alignment horizontal="left" vertical="center" wrapText="1"/>
      <protection locked="0"/>
    </xf>
    <xf numFmtId="0" fontId="6" fillId="0" borderId="12" xfId="482" applyFont="1" applyFill="1" applyBorder="1" applyAlignment="1" applyProtection="1">
      <alignment horizontal="left" vertical="center" wrapText="1"/>
      <protection locked="0"/>
    </xf>
    <xf numFmtId="172" fontId="6" fillId="0" borderId="1" xfId="299" applyNumberFormat="1" applyFont="1" applyFill="1" applyBorder="1" applyAlignment="1">
      <alignment horizontal="center" vertical="center"/>
    </xf>
    <xf numFmtId="172" fontId="6" fillId="0" borderId="0" xfId="299" applyNumberFormat="1" applyFont="1" applyFill="1" applyBorder="1" applyAlignment="1">
      <alignment horizontal="center" vertical="center"/>
    </xf>
    <xf numFmtId="0" fontId="0" fillId="0" borderId="0" xfId="0" applyBorder="1"/>
    <xf numFmtId="0" fontId="6" fillId="0" borderId="0" xfId="0" applyFont="1" applyFill="1" applyBorder="1" applyAlignment="1">
      <alignment horizontal="center" vertical="center"/>
    </xf>
    <xf numFmtId="172" fontId="0" fillId="0" borderId="0" xfId="0" applyNumberFormat="1" applyBorder="1"/>
    <xf numFmtId="172" fontId="84" fillId="0" borderId="1" xfId="299" applyNumberFormat="1" applyFont="1" applyFill="1" applyBorder="1" applyAlignment="1">
      <alignment horizontal="center" vertical="center"/>
    </xf>
    <xf numFmtId="0" fontId="6" fillId="31" borderId="1" xfId="482" applyFont="1" applyFill="1" applyBorder="1" applyAlignment="1" applyProtection="1">
      <alignment horizontal="left" vertical="center" wrapText="1"/>
      <protection locked="0"/>
    </xf>
    <xf numFmtId="3" fontId="6" fillId="31" borderId="1" xfId="299" applyNumberFormat="1" applyFont="1" applyFill="1" applyBorder="1" applyAlignment="1">
      <alignment horizontal="center" vertical="center"/>
    </xf>
    <xf numFmtId="0" fontId="0" fillId="31" borderId="0" xfId="0" applyFill="1"/>
    <xf numFmtId="172" fontId="62" fillId="31" borderId="1" xfId="299" applyNumberFormat="1" applyFont="1" applyFill="1" applyBorder="1" applyAlignment="1">
      <alignment horizontal="center" vertical="center" wrapText="1"/>
    </xf>
    <xf numFmtId="0" fontId="6" fillId="31" borderId="15" xfId="482" applyFont="1" applyFill="1" applyBorder="1" applyAlignment="1" applyProtection="1">
      <alignment horizontal="left" vertical="center" wrapText="1"/>
      <protection locked="0"/>
    </xf>
    <xf numFmtId="172" fontId="84" fillId="31" borderId="1" xfId="299" applyNumberFormat="1" applyFont="1" applyFill="1" applyBorder="1" applyAlignment="1">
      <alignment horizontal="center" vertical="center"/>
    </xf>
    <xf numFmtId="3" fontId="63" fillId="53" borderId="1" xfId="299" applyNumberFormat="1" applyFont="1" applyFill="1" applyBorder="1" applyAlignment="1">
      <alignment horizontal="center" vertical="center" wrapText="1"/>
    </xf>
    <xf numFmtId="0" fontId="0" fillId="53" borderId="0" xfId="0" applyFill="1"/>
    <xf numFmtId="172" fontId="84" fillId="0" borderId="13" xfId="299" applyNumberFormat="1" applyFont="1" applyFill="1" applyBorder="1" applyAlignment="1">
      <alignment horizontal="center" vertical="center"/>
    </xf>
    <xf numFmtId="9" fontId="62" fillId="57" borderId="1" xfId="300" applyFont="1" applyFill="1" applyBorder="1" applyAlignment="1">
      <alignment horizontal="center" vertical="center" wrapText="1"/>
    </xf>
    <xf numFmtId="172" fontId="62" fillId="57" borderId="1" xfId="299" applyNumberFormat="1" applyFont="1" applyFill="1" applyBorder="1" applyAlignment="1">
      <alignment horizontal="center" vertical="center" wrapText="1"/>
    </xf>
    <xf numFmtId="3" fontId="6" fillId="57" borderId="1" xfId="299" applyNumberFormat="1" applyFont="1" applyFill="1" applyBorder="1" applyAlignment="1">
      <alignment horizontal="center" vertical="center"/>
    </xf>
    <xf numFmtId="0" fontId="85" fillId="0" borderId="0" xfId="0" applyFont="1" applyFill="1"/>
    <xf numFmtId="0" fontId="85" fillId="0" borderId="0" xfId="0" applyFont="1"/>
    <xf numFmtId="0" fontId="86" fillId="0" borderId="0" xfId="886"/>
    <xf numFmtId="3" fontId="0" fillId="53" borderId="0" xfId="0" applyNumberFormat="1" applyFill="1"/>
    <xf numFmtId="49" fontId="61" fillId="0" borderId="0" xfId="0" applyNumberFormat="1" applyFont="1" applyBorder="1" applyAlignment="1" applyProtection="1">
      <alignment horizontal="center" vertical="center" wrapText="1"/>
      <protection locked="0"/>
    </xf>
    <xf numFmtId="0" fontId="62" fillId="0" borderId="0" xfId="0" applyFont="1" applyBorder="1" applyAlignment="1">
      <alignment horizontal="left" vertical="center"/>
    </xf>
    <xf numFmtId="171" fontId="63" fillId="53" borderId="12" xfId="299" applyNumberFormat="1" applyFont="1" applyFill="1" applyBorder="1" applyAlignment="1">
      <alignment horizontal="left" vertical="center" wrapText="1"/>
    </xf>
    <xf numFmtId="171" fontId="63" fillId="53" borderId="21" xfId="299" applyNumberFormat="1" applyFont="1" applyFill="1" applyBorder="1" applyAlignment="1">
      <alignment horizontal="left" vertical="center" wrapText="1"/>
    </xf>
    <xf numFmtId="171" fontId="63" fillId="53" borderId="13" xfId="299" applyNumberFormat="1" applyFont="1" applyFill="1" applyBorder="1" applyAlignment="1">
      <alignment horizontal="left" vertical="center" wrapText="1"/>
    </xf>
    <xf numFmtId="172" fontId="87" fillId="0" borderId="1" xfId="299" applyNumberFormat="1" applyFont="1" applyFill="1" applyBorder="1" applyAlignment="1">
      <alignment horizontal="center" vertical="center"/>
    </xf>
    <xf numFmtId="49" fontId="61" fillId="0" borderId="0" xfId="0" applyNumberFormat="1" applyFont="1" applyBorder="1" applyAlignment="1" applyProtection="1">
      <alignment horizontal="center" vertical="center" wrapText="1"/>
      <protection locked="0"/>
    </xf>
    <xf numFmtId="0" fontId="6" fillId="0" borderId="0" xfId="482" applyFont="1" applyFill="1" applyBorder="1" applyAlignment="1" applyProtection="1">
      <alignment horizontal="left" vertical="center" wrapText="1"/>
      <protection locked="0"/>
    </xf>
    <xf numFmtId="3" fontId="6" fillId="0" borderId="0" xfId="299" applyNumberFormat="1" applyFont="1" applyFill="1" applyBorder="1" applyAlignment="1">
      <alignment horizontal="center" vertical="center"/>
    </xf>
    <xf numFmtId="3" fontId="6" fillId="57" borderId="0" xfId="299" applyNumberFormat="1" applyFont="1" applyFill="1" applyBorder="1" applyAlignment="1">
      <alignment horizontal="center" vertical="center"/>
    </xf>
    <xf numFmtId="172" fontId="84" fillId="58" borderId="0" xfId="299" applyNumberFormat="1" applyFont="1" applyFill="1" applyBorder="1" applyAlignment="1">
      <alignment horizontal="center" vertical="center"/>
    </xf>
    <xf numFmtId="172" fontId="62" fillId="57" borderId="0" xfId="299" applyNumberFormat="1" applyFont="1" applyFill="1" applyBorder="1" applyAlignment="1">
      <alignment horizontal="center" vertical="center" wrapText="1"/>
    </xf>
    <xf numFmtId="9" fontId="62" fillId="0" borderId="0" xfId="300" applyFont="1" applyFill="1" applyBorder="1" applyAlignment="1">
      <alignment horizontal="center" vertical="center" wrapText="1"/>
    </xf>
    <xf numFmtId="9" fontId="62" fillId="57" borderId="0" xfId="300" applyFont="1" applyFill="1" applyBorder="1" applyAlignment="1">
      <alignment horizontal="center" vertical="center" wrapText="1"/>
    </xf>
    <xf numFmtId="0" fontId="6" fillId="31" borderId="12" xfId="482" applyFont="1" applyFill="1" applyBorder="1" applyAlignment="1" applyProtection="1">
      <alignment horizontal="left" vertical="center" wrapText="1"/>
      <protection locked="0"/>
    </xf>
    <xf numFmtId="9" fontId="62" fillId="31" borderId="1" xfId="300" applyFont="1" applyFill="1" applyBorder="1" applyAlignment="1">
      <alignment horizontal="center" vertical="center" wrapText="1"/>
    </xf>
    <xf numFmtId="172" fontId="84" fillId="31" borderId="13" xfId="299" applyNumberFormat="1" applyFont="1" applyFill="1" applyBorder="1" applyAlignment="1">
      <alignment horizontal="center" vertical="center"/>
    </xf>
    <xf numFmtId="172" fontId="62" fillId="0" borderId="1" xfId="299" applyNumberFormat="1" applyFont="1" applyFill="1" applyBorder="1" applyAlignment="1">
      <alignment horizontal="center" vertical="center" wrapText="1"/>
    </xf>
    <xf numFmtId="172" fontId="84" fillId="0" borderId="0" xfId="299" applyNumberFormat="1" applyFont="1" applyFill="1" applyBorder="1" applyAlignment="1">
      <alignment horizontal="center" vertical="center"/>
    </xf>
    <xf numFmtId="172" fontId="62" fillId="0" borderId="0" xfId="299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6" fillId="0" borderId="21" xfId="482" applyFont="1" applyFill="1" applyBorder="1" applyAlignment="1" applyProtection="1">
      <alignment horizontal="left" vertical="center" wrapText="1"/>
      <protection locked="0"/>
    </xf>
    <xf numFmtId="0" fontId="6" fillId="0" borderId="13" xfId="482" applyFont="1" applyFill="1" applyBorder="1" applyAlignment="1" applyProtection="1">
      <alignment horizontal="left" vertical="center" wrapText="1"/>
      <protection locked="0"/>
    </xf>
    <xf numFmtId="172" fontId="6" fillId="31" borderId="1" xfId="299" applyNumberFormat="1" applyFont="1" applyFill="1" applyBorder="1" applyAlignment="1">
      <alignment horizontal="center" vertical="center"/>
    </xf>
    <xf numFmtId="3" fontId="89" fillId="53" borderId="1" xfId="299" applyNumberFormat="1" applyFont="1" applyFill="1" applyBorder="1" applyAlignment="1">
      <alignment horizontal="center" vertical="center" wrapText="1"/>
    </xf>
    <xf numFmtId="0" fontId="62" fillId="0" borderId="0" xfId="0" applyFont="1" applyBorder="1" applyAlignment="1">
      <alignment horizontal="left" vertical="center"/>
    </xf>
    <xf numFmtId="0" fontId="62" fillId="0" borderId="0" xfId="0" applyFont="1"/>
    <xf numFmtId="49" fontId="6" fillId="31" borderId="1" xfId="299" applyNumberFormat="1" applyFont="1" applyFill="1" applyBorder="1" applyAlignment="1">
      <alignment horizontal="center" vertical="center"/>
    </xf>
    <xf numFmtId="171" fontId="63" fillId="53" borderId="1" xfId="299" applyNumberFormat="1" applyFont="1" applyFill="1" applyBorder="1" applyAlignment="1">
      <alignment horizontal="center" vertical="center" wrapText="1"/>
    </xf>
    <xf numFmtId="49" fontId="61" fillId="0" borderId="0" xfId="0" applyNumberFormat="1" applyFont="1" applyBorder="1" applyAlignment="1" applyProtection="1">
      <alignment horizontal="center" vertical="center" wrapText="1"/>
      <protection locked="0"/>
    </xf>
    <xf numFmtId="3" fontId="94" fillId="0" borderId="1" xfId="299" quotePrefix="1" applyNumberFormat="1" applyFont="1" applyFill="1" applyBorder="1" applyAlignment="1">
      <alignment horizontal="center" vertical="center"/>
    </xf>
    <xf numFmtId="171" fontId="63" fillId="53" borderId="12" xfId="299" applyNumberFormat="1" applyFont="1" applyFill="1" applyBorder="1" applyAlignment="1">
      <alignment horizontal="left" vertical="center" wrapText="1"/>
    </xf>
    <xf numFmtId="171" fontId="63" fillId="53" borderId="21" xfId="299" applyNumberFormat="1" applyFont="1" applyFill="1" applyBorder="1" applyAlignment="1">
      <alignment horizontal="left" vertical="center" wrapText="1"/>
    </xf>
    <xf numFmtId="171" fontId="63" fillId="53" borderId="13" xfId="299" applyNumberFormat="1" applyFont="1" applyFill="1" applyBorder="1" applyAlignment="1">
      <alignment horizontal="left" vertical="center" wrapText="1"/>
    </xf>
    <xf numFmtId="0" fontId="62" fillId="0" borderId="0" xfId="0" applyFont="1" applyBorder="1" applyAlignment="1">
      <alignment horizontal="left" vertical="center"/>
    </xf>
    <xf numFmtId="0" fontId="63" fillId="50" borderId="12" xfId="299" applyNumberFormat="1" applyFont="1" applyFill="1" applyBorder="1" applyAlignment="1">
      <alignment horizontal="center" vertical="center" wrapText="1"/>
    </xf>
    <xf numFmtId="0" fontId="63" fillId="50" borderId="21" xfId="299" applyNumberFormat="1" applyFont="1" applyFill="1" applyBorder="1" applyAlignment="1">
      <alignment horizontal="center" vertical="center" wrapText="1"/>
    </xf>
    <xf numFmtId="0" fontId="63" fillId="50" borderId="13" xfId="299" applyNumberFormat="1" applyFont="1" applyFill="1" applyBorder="1" applyAlignment="1">
      <alignment horizontal="center" vertical="center" wrapText="1"/>
    </xf>
    <xf numFmtId="49" fontId="63" fillId="50" borderId="14" xfId="299" applyNumberFormat="1" applyFont="1" applyFill="1" applyBorder="1" applyAlignment="1">
      <alignment horizontal="center" vertical="center" wrapText="1"/>
    </xf>
    <xf numFmtId="49" fontId="63" fillId="50" borderId="16" xfId="299" applyNumberFormat="1" applyFont="1" applyFill="1" applyBorder="1" applyAlignment="1">
      <alignment horizontal="center" vertical="center" wrapText="1"/>
    </xf>
    <xf numFmtId="49" fontId="63" fillId="50" borderId="24" xfId="299" applyNumberFormat="1" applyFont="1" applyFill="1" applyBorder="1" applyAlignment="1">
      <alignment horizontal="center" vertical="center" wrapText="1"/>
    </xf>
    <xf numFmtId="49" fontId="63" fillId="50" borderId="26" xfId="299" applyNumberFormat="1" applyFont="1" applyFill="1" applyBorder="1" applyAlignment="1">
      <alignment horizontal="center" vertical="center" wrapText="1"/>
    </xf>
    <xf numFmtId="49" fontId="63" fillId="50" borderId="17" xfId="299" applyNumberFormat="1" applyFont="1" applyFill="1" applyBorder="1" applyAlignment="1">
      <alignment horizontal="center" vertical="center" wrapText="1"/>
    </xf>
    <xf numFmtId="49" fontId="63" fillId="50" borderId="18" xfId="299" applyNumberFormat="1" applyFont="1" applyFill="1" applyBorder="1" applyAlignment="1">
      <alignment horizontal="center" vertical="center" wrapText="1"/>
    </xf>
    <xf numFmtId="171" fontId="63" fillId="50" borderId="14" xfId="299" applyNumberFormat="1" applyFont="1" applyFill="1" applyBorder="1" applyAlignment="1">
      <alignment horizontal="center" vertical="center" wrapText="1"/>
    </xf>
    <xf numFmtId="171" fontId="63" fillId="50" borderId="15" xfId="299" applyNumberFormat="1" applyFont="1" applyFill="1" applyBorder="1" applyAlignment="1">
      <alignment horizontal="center" vertical="center" wrapText="1"/>
    </xf>
    <xf numFmtId="171" fontId="63" fillId="50" borderId="16" xfId="299" applyNumberFormat="1" applyFont="1" applyFill="1" applyBorder="1" applyAlignment="1">
      <alignment horizontal="center" vertical="center" wrapText="1"/>
    </xf>
    <xf numFmtId="171" fontId="63" fillId="50" borderId="24" xfId="299" applyNumberFormat="1" applyFont="1" applyFill="1" applyBorder="1" applyAlignment="1">
      <alignment horizontal="center" vertical="center" wrapText="1"/>
    </xf>
    <xf numFmtId="171" fontId="63" fillId="50" borderId="0" xfId="299" applyNumberFormat="1" applyFont="1" applyFill="1" applyBorder="1" applyAlignment="1">
      <alignment horizontal="center" vertical="center" wrapText="1"/>
    </xf>
    <xf numFmtId="171" fontId="63" fillId="50" borderId="26" xfId="299" applyNumberFormat="1" applyFont="1" applyFill="1" applyBorder="1" applyAlignment="1">
      <alignment horizontal="center" vertical="center" wrapText="1"/>
    </xf>
    <xf numFmtId="171" fontId="63" fillId="50" borderId="17" xfId="299" applyNumberFormat="1" applyFont="1" applyFill="1" applyBorder="1" applyAlignment="1">
      <alignment horizontal="center" vertical="center" wrapText="1"/>
    </xf>
    <xf numFmtId="171" fontId="63" fillId="50" borderId="2" xfId="299" applyNumberFormat="1" applyFont="1" applyFill="1" applyBorder="1" applyAlignment="1">
      <alignment horizontal="center" vertical="center" wrapText="1"/>
    </xf>
    <xf numFmtId="171" fontId="63" fillId="50" borderId="1" xfId="299" applyNumberFormat="1" applyFont="1" applyFill="1" applyBorder="1" applyAlignment="1">
      <alignment horizontal="center" vertical="center" wrapText="1"/>
    </xf>
    <xf numFmtId="3" fontId="63" fillId="50" borderId="22" xfId="299" applyNumberFormat="1" applyFont="1" applyFill="1" applyBorder="1" applyAlignment="1">
      <alignment horizontal="center" vertical="center" wrapText="1"/>
    </xf>
    <xf numFmtId="3" fontId="63" fillId="50" borderId="20" xfId="299" applyNumberFormat="1" applyFont="1" applyFill="1" applyBorder="1" applyAlignment="1">
      <alignment horizontal="center" vertical="center" wrapText="1"/>
    </xf>
    <xf numFmtId="3" fontId="63" fillId="50" borderId="23" xfId="299" applyNumberFormat="1" applyFont="1" applyFill="1" applyBorder="1" applyAlignment="1">
      <alignment horizontal="center" vertical="center" wrapText="1"/>
    </xf>
    <xf numFmtId="171" fontId="63" fillId="53" borderId="1" xfId="299" applyNumberFormat="1" applyFont="1" applyFill="1" applyBorder="1" applyAlignment="1">
      <alignment horizontal="center" vertical="center" wrapText="1"/>
    </xf>
    <xf numFmtId="49" fontId="61" fillId="0" borderId="0" xfId="0" applyNumberFormat="1" applyFont="1" applyBorder="1" applyAlignment="1" applyProtection="1">
      <alignment horizontal="center" vertical="center" wrapText="1"/>
      <protection locked="0"/>
    </xf>
    <xf numFmtId="3" fontId="0" fillId="56" borderId="2" xfId="299" applyNumberFormat="1" applyFont="1" applyFill="1" applyBorder="1" applyAlignment="1">
      <alignment horizontal="center" vertical="center"/>
    </xf>
    <xf numFmtId="3" fontId="0" fillId="55" borderId="1" xfId="0" applyNumberFormat="1" applyFill="1" applyBorder="1" applyAlignment="1">
      <alignment horizontal="center"/>
    </xf>
    <xf numFmtId="171" fontId="63" fillId="50" borderId="12" xfId="299" applyNumberFormat="1" applyFont="1" applyFill="1" applyBorder="1" applyAlignment="1">
      <alignment horizontal="center" vertical="center" wrapText="1"/>
    </xf>
    <xf numFmtId="171" fontId="63" fillId="50" borderId="13" xfId="299" applyNumberFormat="1" applyFont="1" applyFill="1" applyBorder="1" applyAlignment="1">
      <alignment horizontal="center" vertical="center" wrapText="1"/>
    </xf>
    <xf numFmtId="171" fontId="63" fillId="50" borderId="18" xfId="299" applyNumberFormat="1" applyFont="1" applyFill="1" applyBorder="1" applyAlignment="1">
      <alignment horizontal="center" vertical="center" wrapText="1"/>
    </xf>
    <xf numFmtId="0" fontId="0" fillId="54" borderId="1" xfId="0" applyFill="1" applyBorder="1" applyAlignment="1">
      <alignment horizontal="center"/>
    </xf>
    <xf numFmtId="0" fontId="0" fillId="55" borderId="1" xfId="0" applyFill="1" applyBorder="1" applyAlignment="1">
      <alignment horizontal="center"/>
    </xf>
  </cellXfs>
  <cellStyles count="887">
    <cellStyle name=" 1" xfId="23"/>
    <cellStyle name="20% - Accent1 2" xfId="24"/>
    <cellStyle name="20% - Accent1 3" xfId="325"/>
    <cellStyle name="20% - Accent2 2" xfId="25"/>
    <cellStyle name="20% - Accent2 3" xfId="326"/>
    <cellStyle name="20% - Accent3 2" xfId="26"/>
    <cellStyle name="20% - Accent3 3" xfId="327"/>
    <cellStyle name="20% - Accent4 2" xfId="27"/>
    <cellStyle name="20% - Accent4 3" xfId="328"/>
    <cellStyle name="20% - Accent5 2" xfId="28"/>
    <cellStyle name="20% - Accent5 3" xfId="329"/>
    <cellStyle name="20% - Accent6 2" xfId="29"/>
    <cellStyle name="20% - Accent6 3" xfId="330"/>
    <cellStyle name="40% - Accent1 2" xfId="30"/>
    <cellStyle name="40% - Accent1 3" xfId="331"/>
    <cellStyle name="40% - Accent2 2" xfId="31"/>
    <cellStyle name="40% - Accent2 3" xfId="332"/>
    <cellStyle name="40% - Accent3 2" xfId="32"/>
    <cellStyle name="40% - Accent3 3" xfId="333"/>
    <cellStyle name="40% - Accent4 2" xfId="33"/>
    <cellStyle name="40% - Accent4 3" xfId="334"/>
    <cellStyle name="40% - Accent5 2" xfId="34"/>
    <cellStyle name="40% - Accent5 3" xfId="335"/>
    <cellStyle name="40% - Accent6 2" xfId="35"/>
    <cellStyle name="40% - Accent6 3" xfId="336"/>
    <cellStyle name="60% - Accent1 2" xfId="36"/>
    <cellStyle name="60% - Accent1 3" xfId="337"/>
    <cellStyle name="60% - Accent2 2" xfId="37"/>
    <cellStyle name="60% - Accent2 3" xfId="338"/>
    <cellStyle name="60% - Accent3 2" xfId="38"/>
    <cellStyle name="60% - Accent3 3" xfId="339"/>
    <cellStyle name="60% - Accent4 2" xfId="39"/>
    <cellStyle name="60% - Accent4 3" xfId="340"/>
    <cellStyle name="60% - Accent5 2" xfId="40"/>
    <cellStyle name="60% - Accent5 3" xfId="341"/>
    <cellStyle name="60% - Accent6 2" xfId="41"/>
    <cellStyle name="60% - Accent6 3" xfId="342"/>
    <cellStyle name="Accent1 - 20%" xfId="171"/>
    <cellStyle name="Accent1 - 40%" xfId="172"/>
    <cellStyle name="Accent1 - 60%" xfId="173"/>
    <cellStyle name="Accent1 2" xfId="42"/>
    <cellStyle name="Accent1 3" xfId="343"/>
    <cellStyle name="Accent1 4" xfId="344"/>
    <cellStyle name="Accent1 5" xfId="345"/>
    <cellStyle name="Accent1 6" xfId="346"/>
    <cellStyle name="Accent1 7" xfId="347"/>
    <cellStyle name="Accent2 - 20%" xfId="174"/>
    <cellStyle name="Accent2 - 40%" xfId="175"/>
    <cellStyle name="Accent2 - 60%" xfId="176"/>
    <cellStyle name="Accent2 2" xfId="43"/>
    <cellStyle name="Accent2 3" xfId="348"/>
    <cellStyle name="Accent2 4" xfId="349"/>
    <cellStyle name="Accent2 5" xfId="350"/>
    <cellStyle name="Accent2 6" xfId="351"/>
    <cellStyle name="Accent2 7" xfId="352"/>
    <cellStyle name="Accent3 - 20%" xfId="177"/>
    <cellStyle name="Accent3 - 40%" xfId="178"/>
    <cellStyle name="Accent3 - 60%" xfId="179"/>
    <cellStyle name="Accent3 2" xfId="44"/>
    <cellStyle name="Accent3 3" xfId="353"/>
    <cellStyle name="Accent3 4" xfId="354"/>
    <cellStyle name="Accent3 5" xfId="355"/>
    <cellStyle name="Accent3 6" xfId="356"/>
    <cellStyle name="Accent3 7" xfId="357"/>
    <cellStyle name="Accent4 - 20%" xfId="180"/>
    <cellStyle name="Accent4 - 40%" xfId="181"/>
    <cellStyle name="Accent4 - 60%" xfId="182"/>
    <cellStyle name="Accent4 2" xfId="45"/>
    <cellStyle name="Accent4 3" xfId="358"/>
    <cellStyle name="Accent4 4" xfId="359"/>
    <cellStyle name="Accent4 5" xfId="360"/>
    <cellStyle name="Accent4 6" xfId="361"/>
    <cellStyle name="Accent4 7" xfId="362"/>
    <cellStyle name="Accent5 - 20%" xfId="183"/>
    <cellStyle name="Accent5 - 40%" xfId="184"/>
    <cellStyle name="Accent5 - 60%" xfId="185"/>
    <cellStyle name="Accent5 2" xfId="46"/>
    <cellStyle name="Accent5 3" xfId="363"/>
    <cellStyle name="Accent5 4" xfId="364"/>
    <cellStyle name="Accent5 5" xfId="365"/>
    <cellStyle name="Accent5 6" xfId="366"/>
    <cellStyle name="Accent5 7" xfId="367"/>
    <cellStyle name="Accent6 - 20%" xfId="186"/>
    <cellStyle name="Accent6 - 40%" xfId="187"/>
    <cellStyle name="Accent6 - 60%" xfId="188"/>
    <cellStyle name="Accent6 2" xfId="47"/>
    <cellStyle name="Accent6 3" xfId="368"/>
    <cellStyle name="Accent6 4" xfId="369"/>
    <cellStyle name="Accent6 5" xfId="370"/>
    <cellStyle name="Accent6 6" xfId="371"/>
    <cellStyle name="Accent6 7" xfId="372"/>
    <cellStyle name="Aktivitāte" xfId="169"/>
    <cellStyle name="Aktivitāte 2" xfId="313"/>
    <cellStyle name="Bad 2" xfId="48"/>
    <cellStyle name="Bad 3" xfId="373"/>
    <cellStyle name="Calculation 2" xfId="49"/>
    <cellStyle name="Calculation 2 2" xfId="50"/>
    <cellStyle name="Calculation 2 3" xfId="51"/>
    <cellStyle name="Calculation 3" xfId="374"/>
    <cellStyle name="Check" xfId="52"/>
    <cellStyle name="Check Cell 2" xfId="53"/>
    <cellStyle name="Check Cell 3" xfId="375"/>
    <cellStyle name="Comma" xfId="299" builtinId="3"/>
    <cellStyle name="Comma [0] 2" xfId="14"/>
    <cellStyle name="Comma 10" xfId="316"/>
    <cellStyle name="Comma 11" xfId="324"/>
    <cellStyle name="Comma 12" xfId="476"/>
    <cellStyle name="Comma 13" xfId="481"/>
    <cellStyle name="Comma 2" xfId="54"/>
    <cellStyle name="Comma 3" xfId="55"/>
    <cellStyle name="Comma 3 2" xfId="303"/>
    <cellStyle name="Comma 4" xfId="317"/>
    <cellStyle name="Comma 5" xfId="323"/>
    <cellStyle name="Comma 6" xfId="314"/>
    <cellStyle name="Comma 7" xfId="322"/>
    <cellStyle name="Comma 8" xfId="315"/>
    <cellStyle name="Comma 9" xfId="321"/>
    <cellStyle name="Currency 2" xfId="56"/>
    <cellStyle name="Data" xfId="57"/>
    <cellStyle name="Emphasis 1" xfId="189"/>
    <cellStyle name="Emphasis 2" xfId="190"/>
    <cellStyle name="Emphasis 3" xfId="191"/>
    <cellStyle name="estimation" xfId="58"/>
    <cellStyle name="exo" xfId="59"/>
    <cellStyle name="Explanatory Text 2" xfId="60"/>
    <cellStyle name="Explanatory Text 3" xfId="376"/>
    <cellStyle name="Forecast" xfId="61"/>
    <cellStyle name="Good 2" xfId="62"/>
    <cellStyle name="Good 3" xfId="377"/>
    <cellStyle name="Head1" xfId="63"/>
    <cellStyle name="Heading 1 2" xfId="64"/>
    <cellStyle name="Heading 1 3" xfId="378"/>
    <cellStyle name="Heading 2 2" xfId="65"/>
    <cellStyle name="Heading 2 3" xfId="379"/>
    <cellStyle name="Heading 3 2" xfId="66"/>
    <cellStyle name="Heading 3 3" xfId="380"/>
    <cellStyle name="Heading 4 2" xfId="67"/>
    <cellStyle name="Heading 4 3" xfId="381"/>
    <cellStyle name="Historical" xfId="68"/>
    <cellStyle name="Hyperlink" xfId="886" builtinId="8"/>
    <cellStyle name="Indent0" xfId="69"/>
    <cellStyle name="Indent1" xfId="70"/>
    <cellStyle name="Indent2" xfId="71"/>
    <cellStyle name="Indent3" xfId="72"/>
    <cellStyle name="Indent4" xfId="73"/>
    <cellStyle name="Indent5" xfId="74"/>
    <cellStyle name="info" xfId="75"/>
    <cellStyle name="Input 2" xfId="76"/>
    <cellStyle name="Input 2 2" xfId="77"/>
    <cellStyle name="Input 2 3" xfId="78"/>
    <cellStyle name="Input 3" xfId="382"/>
    <cellStyle name="Koefic." xfId="79"/>
    <cellStyle name="Linked Cell 2" xfId="80"/>
    <cellStyle name="Linked Cell 3" xfId="383"/>
    <cellStyle name="Neutral 2" xfId="81"/>
    <cellStyle name="Neutral 3" xfId="384"/>
    <cellStyle name="Normal" xfId="0" builtinId="0"/>
    <cellStyle name="Normal 10" xfId="9"/>
    <cellStyle name="Normal 10 2" xfId="15"/>
    <cellStyle name="Normal 10 2 2" xfId="271"/>
    <cellStyle name="Normal 10 2 2 2" xfId="385"/>
    <cellStyle name="Normal 10 2 2 2 2" xfId="483"/>
    <cellStyle name="Normal 10 2 2 2 2 2" xfId="484"/>
    <cellStyle name="Normal 10 2 2 2 3" xfId="485"/>
    <cellStyle name="Normal 10 2 2 3" xfId="386"/>
    <cellStyle name="Normal 10 2 2 3 2" xfId="486"/>
    <cellStyle name="Normal 10 2 2 3 2 2" xfId="487"/>
    <cellStyle name="Normal 10 2 2 3 3" xfId="488"/>
    <cellStyle name="Normal 10 2 2 4" xfId="489"/>
    <cellStyle name="Normal 10 2 2 4 2" xfId="490"/>
    <cellStyle name="Normal 10 2 2 5" xfId="491"/>
    <cellStyle name="Normal 10 2 3" xfId="387"/>
    <cellStyle name="Normal 10 2 3 2" xfId="492"/>
    <cellStyle name="Normal 10 2 3 2 2" xfId="493"/>
    <cellStyle name="Normal 10 2 3 3" xfId="494"/>
    <cellStyle name="Normal 10 2 4" xfId="388"/>
    <cellStyle name="Normal 10 2 4 2" xfId="495"/>
    <cellStyle name="Normal 10 2 4 2 2" xfId="496"/>
    <cellStyle name="Normal 10 2 4 3" xfId="497"/>
    <cellStyle name="Normal 10 2 5" xfId="498"/>
    <cellStyle name="Normal 10 2 5 2" xfId="499"/>
    <cellStyle name="Normal 10 2 6" xfId="500"/>
    <cellStyle name="Normal 10 3" xfId="272"/>
    <cellStyle name="Normal 10 3 2" xfId="389"/>
    <cellStyle name="Normal 10 3 2 2" xfId="501"/>
    <cellStyle name="Normal 10 3 2 2 2" xfId="502"/>
    <cellStyle name="Normal 10 3 2 3" xfId="503"/>
    <cellStyle name="Normal 10 3 3" xfId="390"/>
    <cellStyle name="Normal 10 3 3 2" xfId="504"/>
    <cellStyle name="Normal 10 3 3 2 2" xfId="505"/>
    <cellStyle name="Normal 10 3 3 3" xfId="506"/>
    <cellStyle name="Normal 10 3 4" xfId="507"/>
    <cellStyle name="Normal 10 3 4 2" xfId="508"/>
    <cellStyle name="Normal 10 3 5" xfId="509"/>
    <cellStyle name="Normal 10 4" xfId="391"/>
    <cellStyle name="Normal 10 4 2" xfId="510"/>
    <cellStyle name="Normal 10 4 2 2" xfId="511"/>
    <cellStyle name="Normal 10 4 3" xfId="512"/>
    <cellStyle name="Normal 10 5" xfId="392"/>
    <cellStyle name="Normal 10 5 2" xfId="513"/>
    <cellStyle name="Normal 10 5 2 2" xfId="514"/>
    <cellStyle name="Normal 10 5 3" xfId="515"/>
    <cellStyle name="Normal 10 6" xfId="516"/>
    <cellStyle name="Normal 10 6 2" xfId="517"/>
    <cellStyle name="Normal 10 7" xfId="518"/>
    <cellStyle name="Normal 11" xfId="10"/>
    <cellStyle name="Normal 11 2" xfId="16"/>
    <cellStyle name="Normal 11 2 2" xfId="273"/>
    <cellStyle name="Normal 11 2 2 2" xfId="393"/>
    <cellStyle name="Normal 11 2 2 2 2" xfId="519"/>
    <cellStyle name="Normal 11 2 2 2 2 2" xfId="520"/>
    <cellStyle name="Normal 11 2 2 2 3" xfId="521"/>
    <cellStyle name="Normal 11 2 2 3" xfId="394"/>
    <cellStyle name="Normal 11 2 2 3 2" xfId="522"/>
    <cellStyle name="Normal 11 2 2 3 2 2" xfId="523"/>
    <cellStyle name="Normal 11 2 2 3 3" xfId="524"/>
    <cellStyle name="Normal 11 2 2 4" xfId="525"/>
    <cellStyle name="Normal 11 2 2 4 2" xfId="526"/>
    <cellStyle name="Normal 11 2 2 5" xfId="527"/>
    <cellStyle name="Normal 11 2 3" xfId="395"/>
    <cellStyle name="Normal 11 2 3 2" xfId="528"/>
    <cellStyle name="Normal 11 2 3 2 2" xfId="529"/>
    <cellStyle name="Normal 11 2 3 3" xfId="530"/>
    <cellStyle name="Normal 11 2 4" xfId="396"/>
    <cellStyle name="Normal 11 2 4 2" xfId="531"/>
    <cellStyle name="Normal 11 2 4 2 2" xfId="532"/>
    <cellStyle name="Normal 11 2 4 3" xfId="533"/>
    <cellStyle name="Normal 11 2 5" xfId="534"/>
    <cellStyle name="Normal 11 2 5 2" xfId="535"/>
    <cellStyle name="Normal 11 2 6" xfId="536"/>
    <cellStyle name="Normal 11 3" xfId="274"/>
    <cellStyle name="Normal 11 3 2" xfId="397"/>
    <cellStyle name="Normal 11 3 2 2" xfId="537"/>
    <cellStyle name="Normal 11 3 2 2 2" xfId="538"/>
    <cellStyle name="Normal 11 3 2 3" xfId="539"/>
    <cellStyle name="Normal 11 3 3" xfId="398"/>
    <cellStyle name="Normal 11 3 3 2" xfId="540"/>
    <cellStyle name="Normal 11 3 3 2 2" xfId="541"/>
    <cellStyle name="Normal 11 3 3 3" xfId="542"/>
    <cellStyle name="Normal 11 3 4" xfId="543"/>
    <cellStyle name="Normal 11 3 4 2" xfId="544"/>
    <cellStyle name="Normal 11 3 5" xfId="545"/>
    <cellStyle name="Normal 11 4" xfId="399"/>
    <cellStyle name="Normal 11 4 2" xfId="546"/>
    <cellStyle name="Normal 11 4 2 2" xfId="547"/>
    <cellStyle name="Normal 11 4 3" xfId="548"/>
    <cellStyle name="Normal 11 5" xfId="400"/>
    <cellStyle name="Normal 11 5 2" xfId="549"/>
    <cellStyle name="Normal 11 5 2 2" xfId="550"/>
    <cellStyle name="Normal 11 5 3" xfId="551"/>
    <cellStyle name="Normal 11 6" xfId="552"/>
    <cellStyle name="Normal 11 6 2" xfId="553"/>
    <cellStyle name="Normal 11 7" xfId="554"/>
    <cellStyle name="Normal 12" xfId="22"/>
    <cellStyle name="Normal 12 2" xfId="192"/>
    <cellStyle name="Normal 13" xfId="21"/>
    <cellStyle name="Normal 13 2" xfId="301"/>
    <cellStyle name="Normal 13 2 2" xfId="401"/>
    <cellStyle name="Normal 13 2 2 2" xfId="555"/>
    <cellStyle name="Normal 13 2 2 2 2" xfId="556"/>
    <cellStyle name="Normal 13 2 2 3" xfId="557"/>
    <cellStyle name="Normal 13 2 3" xfId="402"/>
    <cellStyle name="Normal 13 2 3 2" xfId="558"/>
    <cellStyle name="Normal 13 2 3 2 2" xfId="559"/>
    <cellStyle name="Normal 13 2 3 3" xfId="560"/>
    <cellStyle name="Normal 13 2 4" xfId="561"/>
    <cellStyle name="Normal 13 2 4 2" xfId="562"/>
    <cellStyle name="Normal 13 2 5" xfId="563"/>
    <cellStyle name="Normal 14" xfId="166"/>
    <cellStyle name="Normal 14 2" xfId="167"/>
    <cellStyle name="Normal 15" xfId="82"/>
    <cellStyle name="Normal 15 2" xfId="193"/>
    <cellStyle name="Normal 15 3" xfId="275"/>
    <cellStyle name="Normal 16" xfId="194"/>
    <cellStyle name="Normal 17" xfId="308"/>
    <cellStyle name="Normal 18" xfId="885"/>
    <cellStyle name="Normal 2" xfId="1"/>
    <cellStyle name="Normal 2 10" xfId="195"/>
    <cellStyle name="Normal 2 11" xfId="196"/>
    <cellStyle name="Normal 2 12" xfId="197"/>
    <cellStyle name="Normal 2 13" xfId="198"/>
    <cellStyle name="Normal 2 14" xfId="199"/>
    <cellStyle name="Normal 2 15" xfId="200"/>
    <cellStyle name="Normal 2 16" xfId="201"/>
    <cellStyle name="Normal 2 17" xfId="202"/>
    <cellStyle name="Normal 2 18" xfId="203"/>
    <cellStyle name="Normal 2 19" xfId="204"/>
    <cellStyle name="Normal 2 2" xfId="2"/>
    <cellStyle name="Normal 2 2 10" xfId="83"/>
    <cellStyle name="Normal 2 2 11" xfId="403"/>
    <cellStyle name="Normal 2 2 11 2" xfId="564"/>
    <cellStyle name="Normal 2 2 11 2 2" xfId="565"/>
    <cellStyle name="Normal 2 2 11 3" xfId="566"/>
    <cellStyle name="Normal 2 2 12" xfId="567"/>
    <cellStyle name="Normal 2 2 12 2" xfId="568"/>
    <cellStyle name="Normal 2 2 13" xfId="569"/>
    <cellStyle name="Normal 2 2 14" xfId="884"/>
    <cellStyle name="Normal 2 2 2" xfId="205"/>
    <cellStyle name="Normal 2 2 3" xfId="206"/>
    <cellStyle name="Normal 2 2 4" xfId="207"/>
    <cellStyle name="Normal 2 2 5" xfId="208"/>
    <cellStyle name="Normal 2 2 6" xfId="209"/>
    <cellStyle name="Normal 2 2 7" xfId="210"/>
    <cellStyle name="Normal 2 2 8" xfId="276"/>
    <cellStyle name="Normal 2 2 8 2" xfId="404"/>
    <cellStyle name="Normal 2 2 8 2 2" xfId="570"/>
    <cellStyle name="Normal 2 2 8 2 2 2" xfId="571"/>
    <cellStyle name="Normal 2 2 8 2 3" xfId="572"/>
    <cellStyle name="Normal 2 2 8 3" xfId="405"/>
    <cellStyle name="Normal 2 2 8 3 2" xfId="573"/>
    <cellStyle name="Normal 2 2 8 3 2 2" xfId="574"/>
    <cellStyle name="Normal 2 2 8 3 3" xfId="575"/>
    <cellStyle name="Normal 2 2 8 4" xfId="576"/>
    <cellStyle name="Normal 2 2 8 4 2" xfId="577"/>
    <cellStyle name="Normal 2 2 8 5" xfId="578"/>
    <cellStyle name="Normal 2 2 9" xfId="406"/>
    <cellStyle name="Normal 2 2 9 2" xfId="579"/>
    <cellStyle name="Normal 2 2 9 2 2" xfId="580"/>
    <cellStyle name="Normal 2 2 9 3" xfId="581"/>
    <cellStyle name="Normal 2 20" xfId="211"/>
    <cellStyle name="Normal 2 21" xfId="212"/>
    <cellStyle name="Normal 2 22" xfId="213"/>
    <cellStyle name="Normal 2 23" xfId="214"/>
    <cellStyle name="Normal 2 24" xfId="215"/>
    <cellStyle name="Normal 2 25" xfId="216"/>
    <cellStyle name="Normal 2 26" xfId="217"/>
    <cellStyle name="Normal 2 27" xfId="218"/>
    <cellStyle name="Normal 2 28" xfId="219"/>
    <cellStyle name="Normal 2 29" xfId="220"/>
    <cellStyle name="Normal 2 3" xfId="3"/>
    <cellStyle name="Normal 2 3 2" xfId="84"/>
    <cellStyle name="Normal 2 3 2 2" xfId="304"/>
    <cellStyle name="Normal 2 3 2 2 2" xfId="407"/>
    <cellStyle name="Normal 2 3 2 2 2 2" xfId="582"/>
    <cellStyle name="Normal 2 3 2 2 2 2 2" xfId="583"/>
    <cellStyle name="Normal 2 3 2 2 2 3" xfId="584"/>
    <cellStyle name="Normal 2 3 2 2 3" xfId="408"/>
    <cellStyle name="Normal 2 3 2 2 3 2" xfId="585"/>
    <cellStyle name="Normal 2 3 2 2 3 2 2" xfId="586"/>
    <cellStyle name="Normal 2 3 2 2 3 3" xfId="587"/>
    <cellStyle name="Normal 2 3 2 2 4" xfId="588"/>
    <cellStyle name="Normal 2 3 2 2 4 2" xfId="589"/>
    <cellStyle name="Normal 2 3 2 2 5" xfId="590"/>
    <cellStyle name="Normal 2 3 3" xfId="277"/>
    <cellStyle name="Normal 2 3 3 2" xfId="409"/>
    <cellStyle name="Normal 2 3 3 2 2" xfId="591"/>
    <cellStyle name="Normal 2 3 3 2 2 2" xfId="592"/>
    <cellStyle name="Normal 2 3 3 2 3" xfId="593"/>
    <cellStyle name="Normal 2 3 3 3" xfId="410"/>
    <cellStyle name="Normal 2 3 3 3 2" xfId="594"/>
    <cellStyle name="Normal 2 3 3 3 2 2" xfId="595"/>
    <cellStyle name="Normal 2 3 3 3 3" xfId="596"/>
    <cellStyle name="Normal 2 3 3 4" xfId="597"/>
    <cellStyle name="Normal 2 3 3 4 2" xfId="598"/>
    <cellStyle name="Normal 2 3 3 5" xfId="599"/>
    <cellStyle name="Normal 2 3 4" xfId="411"/>
    <cellStyle name="Normal 2 3 4 2" xfId="600"/>
    <cellStyle name="Normal 2 3 4 2 2" xfId="601"/>
    <cellStyle name="Normal 2 3 4 3" xfId="602"/>
    <cellStyle name="Normal 2 3 5" xfId="412"/>
    <cellStyle name="Normal 2 3 5 2" xfId="603"/>
    <cellStyle name="Normal 2 3 5 2 2" xfId="604"/>
    <cellStyle name="Normal 2 3 5 3" xfId="605"/>
    <cellStyle name="Normal 2 3 6" xfId="606"/>
    <cellStyle name="Normal 2 3 6 2" xfId="607"/>
    <cellStyle name="Normal 2 3 7" xfId="608"/>
    <cellStyle name="Normal 2 30" xfId="221"/>
    <cellStyle name="Normal 2 31" xfId="222"/>
    <cellStyle name="Normal 2 32" xfId="223"/>
    <cellStyle name="Normal 2 33" xfId="224"/>
    <cellStyle name="Normal 2 34" xfId="225"/>
    <cellStyle name="Normal 2 35" xfId="278"/>
    <cellStyle name="Normal 2 35 2" xfId="413"/>
    <cellStyle name="Normal 2 35 2 2" xfId="609"/>
    <cellStyle name="Normal 2 35 2 2 2" xfId="610"/>
    <cellStyle name="Normal 2 35 2 3" xfId="611"/>
    <cellStyle name="Normal 2 35 3" xfId="414"/>
    <cellStyle name="Normal 2 35 3 2" xfId="612"/>
    <cellStyle name="Normal 2 35 3 2 2" xfId="613"/>
    <cellStyle name="Normal 2 35 3 3" xfId="614"/>
    <cellStyle name="Normal 2 35 4" xfId="615"/>
    <cellStyle name="Normal 2 35 4 2" xfId="616"/>
    <cellStyle name="Normal 2 35 5" xfId="617"/>
    <cellStyle name="Normal 2 36" xfId="309"/>
    <cellStyle name="Normal 2 36 2" xfId="618"/>
    <cellStyle name="Normal 2 36 2 2" xfId="619"/>
    <cellStyle name="Normal 2 36 3" xfId="620"/>
    <cellStyle name="Normal 2 37" xfId="415"/>
    <cellStyle name="Normal 2 37 2" xfId="621"/>
    <cellStyle name="Normal 2 37 2 2" xfId="622"/>
    <cellStyle name="Normal 2 37 3" xfId="623"/>
    <cellStyle name="Normal 2 38" xfId="624"/>
    <cellStyle name="Normal 2 38 2" xfId="625"/>
    <cellStyle name="Normal 2 39" xfId="626"/>
    <cellStyle name="Normal 2 4" xfId="11"/>
    <cellStyle name="Normal 2 4 2" xfId="85"/>
    <cellStyle name="Normal 2 4 3" xfId="270"/>
    <cellStyle name="Normal 2 4 3 2" xfId="416"/>
    <cellStyle name="Normal 2 4 3 2 2" xfId="627"/>
    <cellStyle name="Normal 2 4 3 2 2 2" xfId="628"/>
    <cellStyle name="Normal 2 4 3 2 3" xfId="629"/>
    <cellStyle name="Normal 2 4 3 3" xfId="417"/>
    <cellStyle name="Normal 2 4 3 3 2" xfId="630"/>
    <cellStyle name="Normal 2 4 3 3 2 2" xfId="631"/>
    <cellStyle name="Normal 2 4 3 3 3" xfId="632"/>
    <cellStyle name="Normal 2 4 3 4" xfId="633"/>
    <cellStyle name="Normal 2 4 3 4 2" xfId="634"/>
    <cellStyle name="Normal 2 4 3 5" xfId="635"/>
    <cellStyle name="Normal 2 4 4" xfId="269"/>
    <cellStyle name="Normal 2 4 4 2" xfId="418"/>
    <cellStyle name="Normal 2 4 4 2 2" xfId="636"/>
    <cellStyle name="Normal 2 4 4 2 2 2" xfId="637"/>
    <cellStyle name="Normal 2 4 4 2 3" xfId="638"/>
    <cellStyle name="Normal 2 4 4 3" xfId="419"/>
    <cellStyle name="Normal 2 4 4 3 2" xfId="639"/>
    <cellStyle name="Normal 2 4 4 3 2 2" xfId="640"/>
    <cellStyle name="Normal 2 4 4 3 3" xfId="641"/>
    <cellStyle name="Normal 2 4 4 4" xfId="642"/>
    <cellStyle name="Normal 2 4 4 4 2" xfId="643"/>
    <cellStyle name="Normal 2 4 4 5" xfId="644"/>
    <cellStyle name="Normal 2 4 5" xfId="420"/>
    <cellStyle name="Normal 2 4 5 2" xfId="645"/>
    <cellStyle name="Normal 2 4 5 2 2" xfId="646"/>
    <cellStyle name="Normal 2 4 5 3" xfId="647"/>
    <cellStyle name="Normal 2 4 6" xfId="421"/>
    <cellStyle name="Normal 2 4 6 2" xfId="648"/>
    <cellStyle name="Normal 2 4 6 2 2" xfId="649"/>
    <cellStyle name="Normal 2 4 6 3" xfId="650"/>
    <cellStyle name="Normal 2 4 7" xfId="482"/>
    <cellStyle name="Normal 2 4 7 2" xfId="651"/>
    <cellStyle name="Normal 2 4 8" xfId="652"/>
    <cellStyle name="Normal 2 5" xfId="86"/>
    <cellStyle name="Normal 2 5 2" xfId="305"/>
    <cellStyle name="Normal 2 5 2 2" xfId="422"/>
    <cellStyle name="Normal 2 5 2 2 2" xfId="653"/>
    <cellStyle name="Normal 2 5 2 2 2 2" xfId="654"/>
    <cellStyle name="Normal 2 5 2 2 3" xfId="655"/>
    <cellStyle name="Normal 2 5 2 3" xfId="423"/>
    <cellStyle name="Normal 2 5 2 3 2" xfId="656"/>
    <cellStyle name="Normal 2 5 2 3 2 2" xfId="657"/>
    <cellStyle name="Normal 2 5 2 3 3" xfId="658"/>
    <cellStyle name="Normal 2 5 2 4" xfId="659"/>
    <cellStyle name="Normal 2 5 2 4 2" xfId="660"/>
    <cellStyle name="Normal 2 5 2 5" xfId="661"/>
    <cellStyle name="Normal 2 6" xfId="226"/>
    <cellStyle name="Normal 2 6 2" xfId="279"/>
    <cellStyle name="Normal 2 6 2 2" xfId="424"/>
    <cellStyle name="Normal 2 6 2 2 2" xfId="662"/>
    <cellStyle name="Normal 2 6 2 2 2 2" xfId="663"/>
    <cellStyle name="Normal 2 6 2 2 3" xfId="664"/>
    <cellStyle name="Normal 2 6 2 3" xfId="425"/>
    <cellStyle name="Normal 2 6 2 3 2" xfId="665"/>
    <cellStyle name="Normal 2 6 2 3 2 2" xfId="666"/>
    <cellStyle name="Normal 2 6 2 3 3" xfId="667"/>
    <cellStyle name="Normal 2 6 2 4" xfId="668"/>
    <cellStyle name="Normal 2 6 2 4 2" xfId="669"/>
    <cellStyle name="Normal 2 6 2 5" xfId="670"/>
    <cellStyle name="Normal 2 6 3" xfId="426"/>
    <cellStyle name="Normal 2 6 3 2" xfId="671"/>
    <cellStyle name="Normal 2 6 3 2 2" xfId="672"/>
    <cellStyle name="Normal 2 6 3 3" xfId="673"/>
    <cellStyle name="Normal 2 6 4" xfId="427"/>
    <cellStyle name="Normal 2 6 4 2" xfId="674"/>
    <cellStyle name="Normal 2 6 4 2 2" xfId="675"/>
    <cellStyle name="Normal 2 6 4 3" xfId="676"/>
    <cellStyle name="Normal 2 6 5" xfId="677"/>
    <cellStyle name="Normal 2 6 5 2" xfId="678"/>
    <cellStyle name="Normal 2 6 6" xfId="679"/>
    <cellStyle name="Normal 2 7" xfId="227"/>
    <cellStyle name="Normal 2 8" xfId="228"/>
    <cellStyle name="Normal 2 9" xfId="229"/>
    <cellStyle name="Normal 2_JAUNIE_MERKI_2010-2015_plus_100_milj _14 07 2010" xfId="12"/>
    <cellStyle name="Normal 3" xfId="87"/>
    <cellStyle name="Normal 3 2" xfId="168"/>
    <cellStyle name="Normal 3 2 2" xfId="280"/>
    <cellStyle name="Normal 3 2 2 2" xfId="428"/>
    <cellStyle name="Normal 3 2 2 2 2" xfId="680"/>
    <cellStyle name="Normal 3 2 2 2 2 2" xfId="681"/>
    <cellStyle name="Normal 3 2 2 2 3" xfId="682"/>
    <cellStyle name="Normal 3 2 2 3" xfId="429"/>
    <cellStyle name="Normal 3 2 2 3 2" xfId="683"/>
    <cellStyle name="Normal 3 2 2 3 2 2" xfId="684"/>
    <cellStyle name="Normal 3 2 2 3 3" xfId="685"/>
    <cellStyle name="Normal 3 2 2 4" xfId="686"/>
    <cellStyle name="Normal 3 2 2 4 2" xfId="687"/>
    <cellStyle name="Normal 3 2 2 5" xfId="688"/>
    <cellStyle name="Normal 3 2 3" xfId="430"/>
    <cellStyle name="Normal 3 2 3 2" xfId="689"/>
    <cellStyle name="Normal 3 2 3 2 2" xfId="690"/>
    <cellStyle name="Normal 3 2 3 3" xfId="691"/>
    <cellStyle name="Normal 3 2 4" xfId="431"/>
    <cellStyle name="Normal 3 2 4 2" xfId="692"/>
    <cellStyle name="Normal 3 2 4 2 2" xfId="693"/>
    <cellStyle name="Normal 3 2 4 3" xfId="694"/>
    <cellStyle name="Normal 3 2 5" xfId="695"/>
    <cellStyle name="Normal 3 2 5 2" xfId="696"/>
    <cellStyle name="Normal 3 2 6" xfId="697"/>
    <cellStyle name="Normal 3 3" xfId="230"/>
    <cellStyle name="Normal 3 4" xfId="231"/>
    <cellStyle name="Normal 3 4 2" xfId="281"/>
    <cellStyle name="Normal 3 4 2 2" xfId="432"/>
    <cellStyle name="Normal 3 4 2 2 2" xfId="698"/>
    <cellStyle name="Normal 3 4 2 2 2 2" xfId="699"/>
    <cellStyle name="Normal 3 4 2 2 3" xfId="700"/>
    <cellStyle name="Normal 3 4 2 3" xfId="433"/>
    <cellStyle name="Normal 3 4 2 3 2" xfId="701"/>
    <cellStyle name="Normal 3 4 2 3 2 2" xfId="702"/>
    <cellStyle name="Normal 3 4 2 3 3" xfId="703"/>
    <cellStyle name="Normal 3 4 2 4" xfId="704"/>
    <cellStyle name="Normal 3 4 2 4 2" xfId="705"/>
    <cellStyle name="Normal 3 4 2 5" xfId="706"/>
    <cellStyle name="Normal 3 4 3" xfId="434"/>
    <cellStyle name="Normal 3 4 3 2" xfId="707"/>
    <cellStyle name="Normal 3 4 3 2 2" xfId="708"/>
    <cellStyle name="Normal 3 4 3 3" xfId="709"/>
    <cellStyle name="Normal 3 4 4" xfId="435"/>
    <cellStyle name="Normal 3 4 4 2" xfId="710"/>
    <cellStyle name="Normal 3 4 4 2 2" xfId="711"/>
    <cellStyle name="Normal 3 4 4 3" xfId="712"/>
    <cellStyle name="Normal 3 4 5" xfId="713"/>
    <cellStyle name="Normal 3 4 5 2" xfId="714"/>
    <cellStyle name="Normal 3 4 6" xfId="715"/>
    <cellStyle name="Normal 3 5" xfId="232"/>
    <cellStyle name="Normal 3 6" xfId="302"/>
    <cellStyle name="Normal 30" xfId="88"/>
    <cellStyle name="Normal 30 2" xfId="282"/>
    <cellStyle name="Normal 30 3" xfId="89"/>
    <cellStyle name="Normal 30 4" xfId="90"/>
    <cellStyle name="Normal 30 8" xfId="91"/>
    <cellStyle name="Normal 30 9" xfId="92"/>
    <cellStyle name="Normal 39" xfId="93"/>
    <cellStyle name="Normal 39 2" xfId="283"/>
    <cellStyle name="Normal 4" xfId="4"/>
    <cellStyle name="Normal 4 2" xfId="17"/>
    <cellStyle name="Normal 4 2 2" xfId="284"/>
    <cellStyle name="Normal 4 2 2 2" xfId="436"/>
    <cellStyle name="Normal 4 2 2 2 2" xfId="716"/>
    <cellStyle name="Normal 4 2 2 2 2 2" xfId="717"/>
    <cellStyle name="Normal 4 2 2 2 3" xfId="718"/>
    <cellStyle name="Normal 4 2 2 3" xfId="437"/>
    <cellStyle name="Normal 4 2 2 3 2" xfId="719"/>
    <cellStyle name="Normal 4 2 2 3 2 2" xfId="720"/>
    <cellStyle name="Normal 4 2 2 3 3" xfId="721"/>
    <cellStyle name="Normal 4 2 2 4" xfId="722"/>
    <cellStyle name="Normal 4 2 2 4 2" xfId="723"/>
    <cellStyle name="Normal 4 2 2 5" xfId="724"/>
    <cellStyle name="Normal 4 2 3" xfId="438"/>
    <cellStyle name="Normal 4 2 3 2" xfId="725"/>
    <cellStyle name="Normal 4 2 3 2 2" xfId="726"/>
    <cellStyle name="Normal 4 2 3 3" xfId="727"/>
    <cellStyle name="Normal 4 2 4" xfId="439"/>
    <cellStyle name="Normal 4 2 4 2" xfId="728"/>
    <cellStyle name="Normal 4 2 4 2 2" xfId="729"/>
    <cellStyle name="Normal 4 2 4 3" xfId="730"/>
    <cellStyle name="Normal 4 2 5" xfId="731"/>
    <cellStyle name="Normal 4 2 5 2" xfId="732"/>
    <cellStyle name="Normal 4 2 6" xfId="733"/>
    <cellStyle name="Normal 4 3" xfId="94"/>
    <cellStyle name="Normal 4 3 2" xfId="285"/>
    <cellStyle name="Normal 4 4" xfId="286"/>
    <cellStyle name="Normal 4 4 2" xfId="440"/>
    <cellStyle name="Normal 4 4 2 2" xfId="734"/>
    <cellStyle name="Normal 4 4 2 2 2" xfId="735"/>
    <cellStyle name="Normal 4 4 2 3" xfId="736"/>
    <cellStyle name="Normal 4 4 3" xfId="441"/>
    <cellStyle name="Normal 4 4 3 2" xfId="737"/>
    <cellStyle name="Normal 4 4 3 2 2" xfId="738"/>
    <cellStyle name="Normal 4 4 3 3" xfId="739"/>
    <cellStyle name="Normal 4 4 4" xfId="740"/>
    <cellStyle name="Normal 4 4 4 2" xfId="741"/>
    <cellStyle name="Normal 4 4 5" xfId="742"/>
    <cellStyle name="Normal 4 5" xfId="442"/>
    <cellStyle name="Normal 4 5 2" xfId="743"/>
    <cellStyle name="Normal 4 5 2 2" xfId="744"/>
    <cellStyle name="Normal 4 5 3" xfId="745"/>
    <cellStyle name="Normal 4 6" xfId="443"/>
    <cellStyle name="Normal 4 6 2" xfId="746"/>
    <cellStyle name="Normal 4 6 2 2" xfId="747"/>
    <cellStyle name="Normal 4 6 3" xfId="748"/>
    <cellStyle name="Normal 4 7" xfId="749"/>
    <cellStyle name="Normal 4 7 2" xfId="750"/>
    <cellStyle name="Normal 4 8" xfId="751"/>
    <cellStyle name="Normal 40" xfId="95"/>
    <cellStyle name="Normal 40 2" xfId="287"/>
    <cellStyle name="Normal 44" xfId="96"/>
    <cellStyle name="Normal 44 2" xfId="288"/>
    <cellStyle name="Normal 5" xfId="5"/>
    <cellStyle name="Normal 5 2" xfId="18"/>
    <cellStyle name="Normal 5 2 2" xfId="289"/>
    <cellStyle name="Normal 5 2 2 2" xfId="444"/>
    <cellStyle name="Normal 5 2 2 2 2" xfId="752"/>
    <cellStyle name="Normal 5 2 2 2 2 2" xfId="753"/>
    <cellStyle name="Normal 5 2 2 2 3" xfId="754"/>
    <cellStyle name="Normal 5 2 2 3" xfId="445"/>
    <cellStyle name="Normal 5 2 2 3 2" xfId="755"/>
    <cellStyle name="Normal 5 2 2 3 2 2" xfId="756"/>
    <cellStyle name="Normal 5 2 2 3 3" xfId="757"/>
    <cellStyle name="Normal 5 2 2 4" xfId="758"/>
    <cellStyle name="Normal 5 2 2 4 2" xfId="759"/>
    <cellStyle name="Normal 5 2 2 5" xfId="760"/>
    <cellStyle name="Normal 5 2 3" xfId="446"/>
    <cellStyle name="Normal 5 2 3 2" xfId="761"/>
    <cellStyle name="Normal 5 2 3 2 2" xfId="762"/>
    <cellStyle name="Normal 5 2 3 3" xfId="763"/>
    <cellStyle name="Normal 5 2 4" xfId="447"/>
    <cellStyle name="Normal 5 2 4 2" xfId="764"/>
    <cellStyle name="Normal 5 2 4 2 2" xfId="765"/>
    <cellStyle name="Normal 5 2 4 3" xfId="766"/>
    <cellStyle name="Normal 5 2 5" xfId="767"/>
    <cellStyle name="Normal 5 2 5 2" xfId="768"/>
    <cellStyle name="Normal 5 2 6" xfId="769"/>
    <cellStyle name="Normal 5 3" xfId="97"/>
    <cellStyle name="Normal 5 3 2" xfId="290"/>
    <cellStyle name="Normal 5 4" xfId="291"/>
    <cellStyle name="Normal 5 4 2" xfId="448"/>
    <cellStyle name="Normal 5 4 2 2" xfId="770"/>
    <cellStyle name="Normal 5 4 2 2 2" xfId="771"/>
    <cellStyle name="Normal 5 4 2 3" xfId="772"/>
    <cellStyle name="Normal 5 4 3" xfId="449"/>
    <cellStyle name="Normal 5 4 3 2" xfId="773"/>
    <cellStyle name="Normal 5 4 3 2 2" xfId="774"/>
    <cellStyle name="Normal 5 4 3 3" xfId="775"/>
    <cellStyle name="Normal 5 4 4" xfId="776"/>
    <cellStyle name="Normal 5 4 4 2" xfId="777"/>
    <cellStyle name="Normal 5 4 5" xfId="778"/>
    <cellStyle name="Normal 5 5" xfId="450"/>
    <cellStyle name="Normal 5 5 2" xfId="779"/>
    <cellStyle name="Normal 5 5 2 2" xfId="780"/>
    <cellStyle name="Normal 5 5 3" xfId="781"/>
    <cellStyle name="Normal 5 6" xfId="451"/>
    <cellStyle name="Normal 5 6 2" xfId="782"/>
    <cellStyle name="Normal 5 6 2 2" xfId="783"/>
    <cellStyle name="Normal 5 6 3" xfId="784"/>
    <cellStyle name="Normal 5 7" xfId="785"/>
    <cellStyle name="Normal 5 7 2" xfId="786"/>
    <cellStyle name="Normal 5 8" xfId="787"/>
    <cellStyle name="Normal 5_JAUNIE_MERKI_2010-2015_plus_100_milj _14 07 2010" xfId="13"/>
    <cellStyle name="Normal 6" xfId="98"/>
    <cellStyle name="Normal 6 2" xfId="233"/>
    <cellStyle name="Normal 7" xfId="6"/>
    <cellStyle name="Normal 7 2" xfId="99"/>
    <cellStyle name="Normal 7 2 2" xfId="292"/>
    <cellStyle name="Normal 7 3" xfId="293"/>
    <cellStyle name="Normal 7 3 2" xfId="452"/>
    <cellStyle name="Normal 7 3 2 2" xfId="788"/>
    <cellStyle name="Normal 7 3 2 2 2" xfId="789"/>
    <cellStyle name="Normal 7 3 2 3" xfId="790"/>
    <cellStyle name="Normal 7 3 3" xfId="453"/>
    <cellStyle name="Normal 7 3 3 2" xfId="791"/>
    <cellStyle name="Normal 7 3 3 2 2" xfId="792"/>
    <cellStyle name="Normal 7 3 3 3" xfId="793"/>
    <cellStyle name="Normal 7 3 4" xfId="794"/>
    <cellStyle name="Normal 7 3 4 2" xfId="795"/>
    <cellStyle name="Normal 7 3 5" xfId="796"/>
    <cellStyle name="Normal 7 4" xfId="454"/>
    <cellStyle name="Normal 7 4 2" xfId="797"/>
    <cellStyle name="Normal 7 4 2 2" xfId="798"/>
    <cellStyle name="Normal 7 4 3" xfId="799"/>
    <cellStyle name="Normal 7 5" xfId="455"/>
    <cellStyle name="Normal 7 5 2" xfId="800"/>
    <cellStyle name="Normal 7 5 2 2" xfId="801"/>
    <cellStyle name="Normal 7 5 3" xfId="802"/>
    <cellStyle name="Normal 7 6" xfId="803"/>
    <cellStyle name="Normal 7 6 2" xfId="804"/>
    <cellStyle name="Normal 7 7" xfId="805"/>
    <cellStyle name="Normal 8" xfId="7"/>
    <cellStyle name="Normal 8 2" xfId="100"/>
    <cellStyle name="Normal 8 2 2" xfId="294"/>
    <cellStyle name="Normal 8 3" xfId="295"/>
    <cellStyle name="Normal 8 3 2" xfId="456"/>
    <cellStyle name="Normal 8 3 2 2" xfId="806"/>
    <cellStyle name="Normal 8 3 2 2 2" xfId="807"/>
    <cellStyle name="Normal 8 3 2 3" xfId="808"/>
    <cellStyle name="Normal 8 3 3" xfId="457"/>
    <cellStyle name="Normal 8 3 3 2" xfId="809"/>
    <cellStyle name="Normal 8 3 3 2 2" xfId="810"/>
    <cellStyle name="Normal 8 3 3 3" xfId="811"/>
    <cellStyle name="Normal 8 3 4" xfId="812"/>
    <cellStyle name="Normal 8 3 4 2" xfId="813"/>
    <cellStyle name="Normal 8 3 5" xfId="814"/>
    <cellStyle name="Normal 8 4" xfId="458"/>
    <cellStyle name="Normal 8 4 2" xfId="815"/>
    <cellStyle name="Normal 8 4 2 2" xfId="816"/>
    <cellStyle name="Normal 8 4 3" xfId="817"/>
    <cellStyle name="Normal 8 5" xfId="459"/>
    <cellStyle name="Normal 8 5 2" xfId="818"/>
    <cellStyle name="Normal 8 5 2 2" xfId="819"/>
    <cellStyle name="Normal 8 5 3" xfId="820"/>
    <cellStyle name="Normal 8 6" xfId="821"/>
    <cellStyle name="Normal 8 6 2" xfId="822"/>
    <cellStyle name="Normal 8 7" xfId="823"/>
    <cellStyle name="Normal 9" xfId="8"/>
    <cellStyle name="Normal 9 2" xfId="101"/>
    <cellStyle name="Normal 9 3" xfId="296"/>
    <cellStyle name="Normal 9 3 2" xfId="460"/>
    <cellStyle name="Normal 9 3 2 2" xfId="824"/>
    <cellStyle name="Normal 9 3 2 2 2" xfId="825"/>
    <cellStyle name="Normal 9 3 2 3" xfId="826"/>
    <cellStyle name="Normal 9 3 3" xfId="461"/>
    <cellStyle name="Normal 9 3 3 2" xfId="827"/>
    <cellStyle name="Normal 9 3 3 2 2" xfId="828"/>
    <cellStyle name="Normal 9 3 3 3" xfId="829"/>
    <cellStyle name="Normal 9 3 4" xfId="830"/>
    <cellStyle name="Normal 9 3 4 2" xfId="831"/>
    <cellStyle name="Normal 9 3 5" xfId="832"/>
    <cellStyle name="Normal 9 4" xfId="462"/>
    <cellStyle name="Normal 9 4 2" xfId="833"/>
    <cellStyle name="Normal 9 4 2 2" xfId="834"/>
    <cellStyle name="Normal 9 4 3" xfId="835"/>
    <cellStyle name="Normal 9 5" xfId="463"/>
    <cellStyle name="Normal 9 5 2" xfId="836"/>
    <cellStyle name="Normal 9 5 2 2" xfId="837"/>
    <cellStyle name="Normal 9 5 3" xfId="838"/>
    <cellStyle name="Normal 9 6" xfId="839"/>
    <cellStyle name="Normal 9 6 2" xfId="840"/>
    <cellStyle name="Normal 9 7" xfId="841"/>
    <cellStyle name="normálne_4c.  Príloha č. 2 AG + SK_16.05.2005" xfId="19"/>
    <cellStyle name="Note 2" xfId="102"/>
    <cellStyle name="Note 2 2" xfId="103"/>
    <cellStyle name="Note 2 3" xfId="104"/>
    <cellStyle name="Note 3" xfId="464"/>
    <cellStyle name="Output 2" xfId="105"/>
    <cellStyle name="Output 2 2" xfId="106"/>
    <cellStyle name="Output 2 3" xfId="107"/>
    <cellStyle name="Output 3" xfId="465"/>
    <cellStyle name="Parastais 13" xfId="234"/>
    <cellStyle name="Parastais 2" xfId="235"/>
    <cellStyle name="Parastais 2 2" xfId="236"/>
    <cellStyle name="Parastais 2 3" xfId="237"/>
    <cellStyle name="Parastais 2_FMRik_260209_marts_sad1II.variants" xfId="238"/>
    <cellStyle name="Parastais 3" xfId="239"/>
    <cellStyle name="Parastais 4" xfId="240"/>
    <cellStyle name="Parastais 4 2" xfId="297"/>
    <cellStyle name="Parastais 4 2 2" xfId="466"/>
    <cellStyle name="Parastais 4 2 2 2" xfId="842"/>
    <cellStyle name="Parastais 4 2 2 2 2" xfId="843"/>
    <cellStyle name="Parastais 4 2 2 3" xfId="844"/>
    <cellStyle name="Parastais 4 2 3" xfId="467"/>
    <cellStyle name="Parastais 4 2 3 2" xfId="845"/>
    <cellStyle name="Parastais 4 2 3 2 2" xfId="846"/>
    <cellStyle name="Parastais 4 2 3 3" xfId="847"/>
    <cellStyle name="Parastais 4 2 4" xfId="848"/>
    <cellStyle name="Parastais 4 2 4 2" xfId="849"/>
    <cellStyle name="Parastais 4 2 5" xfId="850"/>
    <cellStyle name="Parastais 4 3" xfId="468"/>
    <cellStyle name="Parastais 4 3 2" xfId="851"/>
    <cellStyle name="Parastais 4 3 2 2" xfId="852"/>
    <cellStyle name="Parastais 4 3 3" xfId="853"/>
    <cellStyle name="Parastais 4 4" xfId="469"/>
    <cellStyle name="Parastais 4 4 2" xfId="854"/>
    <cellStyle name="Parastais 4 4 2 2" xfId="855"/>
    <cellStyle name="Parastais 4 4 3" xfId="856"/>
    <cellStyle name="Parastais 4 5" xfId="857"/>
    <cellStyle name="Parastais 4 5 2" xfId="858"/>
    <cellStyle name="Parastais 4 6" xfId="859"/>
    <cellStyle name="Parastais 5" xfId="241"/>
    <cellStyle name="Parastais 6" xfId="242"/>
    <cellStyle name="Parastais_FMLikp01_p05_221205_pap_afp_makp" xfId="243"/>
    <cellStyle name="Percent" xfId="300" builtinId="5"/>
    <cellStyle name="Percent 2" xfId="108"/>
    <cellStyle name="Percent 2 2" xfId="109"/>
    <cellStyle name="Percent 3" xfId="110"/>
    <cellStyle name="Percent 3 2" xfId="306"/>
    <cellStyle name="Percent 4" xfId="170"/>
    <cellStyle name="Percent 4 2" xfId="298"/>
    <cellStyle name="Percent 4 2 2" xfId="307"/>
    <cellStyle name="Percent 4 2 2 2" xfId="320"/>
    <cellStyle name="Percent 4 2 2 2 2" xfId="860"/>
    <cellStyle name="Percent 4 2 2 2 2 2" xfId="861"/>
    <cellStyle name="Percent 4 2 2 2 3" xfId="862"/>
    <cellStyle name="Percent 4 2 2 3" xfId="470"/>
    <cellStyle name="Percent 4 2 2 3 2" xfId="477"/>
    <cellStyle name="Percent 4 2 2 3 2 2" xfId="863"/>
    <cellStyle name="Percent 4 2 2 3 3" xfId="864"/>
    <cellStyle name="Percent 4 2 2 4" xfId="865"/>
    <cellStyle name="Percent 4 2 2 4 2" xfId="866"/>
    <cellStyle name="Percent 4 2 2 5" xfId="867"/>
    <cellStyle name="Percent 4 2 3" xfId="319"/>
    <cellStyle name="Percent 4 2 3 2" xfId="868"/>
    <cellStyle name="Percent 4 2 3 2 2" xfId="869"/>
    <cellStyle name="Percent 4 2 3 3" xfId="870"/>
    <cellStyle name="Percent 4 2 4" xfId="471"/>
    <cellStyle name="Percent 4 2 4 2" xfId="478"/>
    <cellStyle name="Percent 4 2 4 2 2" xfId="871"/>
    <cellStyle name="Percent 4 2 4 3" xfId="872"/>
    <cellStyle name="Percent 4 2 5" xfId="873"/>
    <cellStyle name="Percent 4 2 5 2" xfId="874"/>
    <cellStyle name="Percent 4 2 6" xfId="875"/>
    <cellStyle name="Percent 4 3" xfId="318"/>
    <cellStyle name="Percent 4 3 2" xfId="876"/>
    <cellStyle name="Percent 4 3 2 2" xfId="877"/>
    <cellStyle name="Percent 4 3 3" xfId="878"/>
    <cellStyle name="Percent 4 4" xfId="472"/>
    <cellStyle name="Percent 4 4 2" xfId="479"/>
    <cellStyle name="Percent 4 4 2 2" xfId="879"/>
    <cellStyle name="Percent 4 4 3" xfId="880"/>
    <cellStyle name="Percent 4 5" xfId="881"/>
    <cellStyle name="Percent 4 5 2" xfId="882"/>
    <cellStyle name="Percent 4 6" xfId="883"/>
    <cellStyle name="Percent 5" xfId="310"/>
    <cellStyle name="Percent 5 2" xfId="480"/>
    <cellStyle name="Pie??m." xfId="111"/>
    <cellStyle name="residual" xfId="112"/>
    <cellStyle name="SAPBEXaggData" xfId="113"/>
    <cellStyle name="SAPBEXaggData 2" xfId="244"/>
    <cellStyle name="SAPBEXaggDataEmph" xfId="114"/>
    <cellStyle name="SAPBEXaggDataEmph 2" xfId="245"/>
    <cellStyle name="SAPBEXaggItem" xfId="115"/>
    <cellStyle name="SAPBEXaggItem 2" xfId="246"/>
    <cellStyle name="SAPBEXaggItemX" xfId="116"/>
    <cellStyle name="SAPBEXaggItemX 2" xfId="247"/>
    <cellStyle name="SAPBEXchaText" xfId="117"/>
    <cellStyle name="SAPBEXchaText 2" xfId="248"/>
    <cellStyle name="SAPBEXexcBad7" xfId="118"/>
    <cellStyle name="SAPBEXexcBad8" xfId="119"/>
    <cellStyle name="SAPBEXexcBad9" xfId="120"/>
    <cellStyle name="SAPBEXexcCritical4" xfId="121"/>
    <cellStyle name="SAPBEXexcCritical5" xfId="122"/>
    <cellStyle name="SAPBEXexcCritical6" xfId="123"/>
    <cellStyle name="SAPBEXexcGood1" xfId="124"/>
    <cellStyle name="SAPBEXexcGood2" xfId="125"/>
    <cellStyle name="SAPBEXexcGood3" xfId="126"/>
    <cellStyle name="SAPBEXfilterDrill" xfId="127"/>
    <cellStyle name="SAPBEXfilterItem" xfId="128"/>
    <cellStyle name="SAPBEXfilterText" xfId="129"/>
    <cellStyle name="SAPBEXfilterText 2" xfId="249"/>
    <cellStyle name="SAPBEXformats" xfId="130"/>
    <cellStyle name="SAPBEXheaderItem" xfId="131"/>
    <cellStyle name="SAPBEXheaderText" xfId="132"/>
    <cellStyle name="SAPBEXheaderText 2" xfId="250"/>
    <cellStyle name="SAPBEXHLevel0" xfId="133"/>
    <cellStyle name="SAPBEXHLevel0 2" xfId="251"/>
    <cellStyle name="SAPBEXHLevel0X" xfId="134"/>
    <cellStyle name="SAPBEXHLevel0X 2" xfId="252"/>
    <cellStyle name="SAPBEXHLevel1" xfId="135"/>
    <cellStyle name="SAPBEXHLevel1 2" xfId="253"/>
    <cellStyle name="SAPBEXHLevel1X" xfId="136"/>
    <cellStyle name="SAPBEXHLevel1X 2" xfId="254"/>
    <cellStyle name="SAPBEXHLevel2" xfId="137"/>
    <cellStyle name="SAPBEXHLevel2 2" xfId="255"/>
    <cellStyle name="SAPBEXHLevel2X" xfId="138"/>
    <cellStyle name="SAPBEXHLevel2X 2" xfId="256"/>
    <cellStyle name="SAPBEXHLevel3" xfId="139"/>
    <cellStyle name="SAPBEXHLevel3 2" xfId="257"/>
    <cellStyle name="SAPBEXHLevel3X" xfId="140"/>
    <cellStyle name="SAPBEXHLevel3X 2" xfId="258"/>
    <cellStyle name="SAPBEXinputData" xfId="141"/>
    <cellStyle name="SAPBEXinputData 2" xfId="259"/>
    <cellStyle name="SAPBEXItemHeader" xfId="311"/>
    <cellStyle name="SAPBEXresData" xfId="142"/>
    <cellStyle name="SAPBEXresData 2" xfId="260"/>
    <cellStyle name="SAPBEXresDataEmph" xfId="143"/>
    <cellStyle name="SAPBEXresDataEmph 2" xfId="261"/>
    <cellStyle name="SAPBEXresItem" xfId="144"/>
    <cellStyle name="SAPBEXresItem 2" xfId="262"/>
    <cellStyle name="SAPBEXresItemX" xfId="145"/>
    <cellStyle name="SAPBEXresItemX 2" xfId="263"/>
    <cellStyle name="SAPBEXstdData" xfId="146"/>
    <cellStyle name="SAPBEXstdData 2" xfId="147"/>
    <cellStyle name="SAPBEXstdData_2009 g _150609" xfId="264"/>
    <cellStyle name="SAPBEXstdDataEmph" xfId="148"/>
    <cellStyle name="SAPBEXstdItem" xfId="149"/>
    <cellStyle name="SAPBEXstdItem 2" xfId="150"/>
    <cellStyle name="SAPBEXstdItem 3" xfId="265"/>
    <cellStyle name="SAPBEXstdItem_FMLikp03_081208_15_aprrez" xfId="266"/>
    <cellStyle name="SAPBEXstdItemX" xfId="151"/>
    <cellStyle name="SAPBEXstdItemX 2" xfId="267"/>
    <cellStyle name="SAPBEXtitle" xfId="152"/>
    <cellStyle name="SAPBEXunassignedItem" xfId="312"/>
    <cellStyle name="SAPBEXundefined" xfId="153"/>
    <cellStyle name="Sce_Title" xfId="154"/>
    <cellStyle name="Sheet Title" xfId="268"/>
    <cellStyle name="Stils 1" xfId="155"/>
    <cellStyle name="Style 1" xfId="20"/>
    <cellStyle name="Sub-title" xfId="156"/>
    <cellStyle name="TableStyleLight1" xfId="157"/>
    <cellStyle name="Title 2" xfId="158"/>
    <cellStyle name="Title 3" xfId="159"/>
    <cellStyle name="Title 4" xfId="473"/>
    <cellStyle name="Total 2" xfId="160"/>
    <cellStyle name="Total 2 2" xfId="161"/>
    <cellStyle name="Total 2 3" xfId="162"/>
    <cellStyle name="Total 3" xfId="474"/>
    <cellStyle name="V?st." xfId="163"/>
    <cellStyle name="Warning Text 2" xfId="164"/>
    <cellStyle name="Warning Text 3" xfId="475"/>
    <cellStyle name="Years" xfId="16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igne.albina@fm.gov.l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42"/>
  <sheetViews>
    <sheetView tabSelected="1" view="pageBreakPreview" topLeftCell="D10" zoomScale="80" zoomScaleNormal="80" zoomScaleSheetLayoutView="80" zoomScalePageLayoutView="85" workbookViewId="0">
      <selection activeCell="P32" sqref="P32"/>
    </sheetView>
  </sheetViews>
  <sheetFormatPr defaultRowHeight="15.75"/>
  <cols>
    <col min="1" max="1" width="11.625" style="7" customWidth="1"/>
    <col min="2" max="2" width="33.125" style="7" customWidth="1"/>
    <col min="3" max="3" width="18.625" style="7" customWidth="1"/>
    <col min="4" max="4" width="16.375" style="4" customWidth="1"/>
    <col min="5" max="6" width="17.75" style="4" customWidth="1"/>
    <col min="7" max="7" width="16.625" style="4" customWidth="1"/>
    <col min="8" max="9" width="14.75" style="4" hidden="1" customWidth="1"/>
    <col min="10" max="10" width="16" style="6" customWidth="1"/>
    <col min="11" max="11" width="11.625" style="6" customWidth="1"/>
    <col min="12" max="19" width="11.625" style="7" customWidth="1"/>
    <col min="20" max="37" width="11.625" style="7" hidden="1" customWidth="1"/>
    <col min="38" max="38" width="13.875" style="7" hidden="1" customWidth="1"/>
    <col min="39" max="39" width="14.125" style="7" hidden="1" customWidth="1"/>
    <col min="40" max="40" width="0" style="7" hidden="1" customWidth="1"/>
    <col min="41" max="41" width="12.625" style="7" hidden="1" customWidth="1"/>
    <col min="42" max="42" width="13.875" style="7" hidden="1" customWidth="1"/>
    <col min="43" max="43" width="27.625" style="7" hidden="1" customWidth="1"/>
    <col min="44" max="44" width="10.375" style="7" bestFit="1" customWidth="1"/>
    <col min="45" max="62" width="9" style="7"/>
    <col min="63" max="66" width="9" style="6"/>
    <col min="67" max="16384" width="9" style="7"/>
  </cols>
  <sheetData>
    <row r="1" spans="1:66">
      <c r="A1" s="12" t="s">
        <v>44</v>
      </c>
      <c r="B1" s="12"/>
      <c r="R1" s="7" t="s">
        <v>35</v>
      </c>
      <c r="AK1" s="7" t="s">
        <v>35</v>
      </c>
    </row>
    <row r="2" spans="1:66">
      <c r="A2" s="12"/>
      <c r="B2" s="12"/>
    </row>
    <row r="3" spans="1:66" ht="38.25" customHeight="1">
      <c r="A3" s="96" t="s">
        <v>58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</row>
    <row r="4" spans="1:66" ht="20.25" customHeight="1">
      <c r="A4" s="39"/>
      <c r="B4" s="39"/>
      <c r="C4" s="39"/>
      <c r="D4" s="39"/>
      <c r="E4" s="45"/>
      <c r="F4" s="68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</row>
    <row r="5" spans="1:66" hidden="1">
      <c r="H5" s="97" t="s">
        <v>26</v>
      </c>
      <c r="I5" s="97"/>
      <c r="J5" s="98" t="s">
        <v>27</v>
      </c>
      <c r="K5" s="98"/>
      <c r="L5" s="98"/>
      <c r="M5" s="98"/>
      <c r="N5" s="98"/>
      <c r="O5" s="98"/>
      <c r="P5" s="98"/>
      <c r="Q5" s="98"/>
      <c r="R5" s="98"/>
      <c r="S5" s="98"/>
      <c r="T5" s="103" t="s">
        <v>28</v>
      </c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2" t="s">
        <v>26</v>
      </c>
      <c r="AM5" s="102"/>
      <c r="AO5" s="102" t="s">
        <v>26</v>
      </c>
      <c r="AP5" s="102"/>
    </row>
    <row r="6" spans="1:66" ht="15.75" customHeight="1">
      <c r="A6" s="91" t="s">
        <v>9</v>
      </c>
      <c r="B6" s="91" t="s">
        <v>6</v>
      </c>
      <c r="C6" s="91" t="s">
        <v>7</v>
      </c>
      <c r="D6" s="92" t="s">
        <v>55</v>
      </c>
      <c r="E6" s="92" t="s">
        <v>48</v>
      </c>
      <c r="F6" s="92" t="s">
        <v>50</v>
      </c>
      <c r="G6" s="92" t="s">
        <v>49</v>
      </c>
      <c r="H6" s="83" t="s">
        <v>21</v>
      </c>
      <c r="I6" s="85"/>
      <c r="J6" s="77" t="s">
        <v>45</v>
      </c>
      <c r="K6" s="78"/>
      <c r="L6" s="83" t="s">
        <v>19</v>
      </c>
      <c r="M6" s="84"/>
      <c r="N6" s="84"/>
      <c r="O6" s="84"/>
      <c r="P6" s="84"/>
      <c r="Q6" s="84"/>
      <c r="R6" s="84"/>
      <c r="S6" s="85"/>
      <c r="T6" s="83" t="s">
        <v>12</v>
      </c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3" t="s">
        <v>32</v>
      </c>
      <c r="AM6" s="84"/>
      <c r="AN6" s="84"/>
      <c r="AO6" s="84"/>
      <c r="AP6" s="84"/>
      <c r="AQ6" s="92" t="s">
        <v>8</v>
      </c>
    </row>
    <row r="7" spans="1:66">
      <c r="A7" s="91"/>
      <c r="B7" s="91"/>
      <c r="C7" s="91"/>
      <c r="D7" s="93"/>
      <c r="E7" s="93"/>
      <c r="F7" s="93"/>
      <c r="G7" s="93"/>
      <c r="H7" s="86"/>
      <c r="I7" s="88"/>
      <c r="J7" s="79"/>
      <c r="K7" s="80"/>
      <c r="L7" s="86"/>
      <c r="M7" s="87"/>
      <c r="N7" s="87"/>
      <c r="O7" s="87"/>
      <c r="P7" s="87"/>
      <c r="Q7" s="87"/>
      <c r="R7" s="87"/>
      <c r="S7" s="88"/>
      <c r="T7" s="89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89"/>
      <c r="AM7" s="90"/>
      <c r="AN7" s="90"/>
      <c r="AO7" s="90"/>
      <c r="AP7" s="90"/>
      <c r="AQ7" s="93"/>
    </row>
    <row r="8" spans="1:66" ht="43.5" customHeight="1">
      <c r="A8" s="91"/>
      <c r="B8" s="91"/>
      <c r="C8" s="91"/>
      <c r="D8" s="93"/>
      <c r="E8" s="93"/>
      <c r="F8" s="93"/>
      <c r="G8" s="93"/>
      <c r="H8" s="89"/>
      <c r="I8" s="101"/>
      <c r="J8" s="81"/>
      <c r="K8" s="82"/>
      <c r="L8" s="99" t="s">
        <v>1</v>
      </c>
      <c r="M8" s="100"/>
      <c r="N8" s="99" t="s">
        <v>2</v>
      </c>
      <c r="O8" s="100"/>
      <c r="P8" s="99" t="s">
        <v>3</v>
      </c>
      <c r="Q8" s="100"/>
      <c r="R8" s="99" t="s">
        <v>37</v>
      </c>
      <c r="S8" s="100"/>
      <c r="T8" s="74">
        <v>2018</v>
      </c>
      <c r="U8" s="75"/>
      <c r="V8" s="76"/>
      <c r="W8" s="74">
        <v>2019</v>
      </c>
      <c r="X8" s="75"/>
      <c r="Y8" s="76"/>
      <c r="Z8" s="74">
        <v>2020</v>
      </c>
      <c r="AA8" s="75"/>
      <c r="AB8" s="76"/>
      <c r="AC8" s="74">
        <v>2021</v>
      </c>
      <c r="AD8" s="75"/>
      <c r="AE8" s="76"/>
      <c r="AF8" s="74">
        <v>2022</v>
      </c>
      <c r="AG8" s="75"/>
      <c r="AH8" s="76"/>
      <c r="AI8" s="74">
        <v>2023</v>
      </c>
      <c r="AJ8" s="75"/>
      <c r="AK8" s="76"/>
      <c r="AL8" s="89" t="s">
        <v>10</v>
      </c>
      <c r="AM8" s="90"/>
      <c r="AN8" s="90"/>
      <c r="AO8" s="89" t="s">
        <v>11</v>
      </c>
      <c r="AP8" s="101"/>
      <c r="AQ8" s="93"/>
    </row>
    <row r="9" spans="1:66" ht="100.5" customHeight="1">
      <c r="A9" s="91"/>
      <c r="B9" s="91"/>
      <c r="C9" s="91"/>
      <c r="D9" s="94"/>
      <c r="E9" s="94"/>
      <c r="F9" s="94"/>
      <c r="G9" s="94"/>
      <c r="H9" s="2" t="s">
        <v>0</v>
      </c>
      <c r="I9" s="2" t="s">
        <v>5</v>
      </c>
      <c r="J9" s="2" t="s">
        <v>0</v>
      </c>
      <c r="K9" s="2" t="s">
        <v>5</v>
      </c>
      <c r="L9" s="2" t="s">
        <v>0</v>
      </c>
      <c r="M9" s="2" t="s">
        <v>5</v>
      </c>
      <c r="N9" s="2" t="s">
        <v>0</v>
      </c>
      <c r="O9" s="2" t="s">
        <v>5</v>
      </c>
      <c r="P9" s="2" t="s">
        <v>0</v>
      </c>
      <c r="Q9" s="2" t="s">
        <v>5</v>
      </c>
      <c r="R9" s="2" t="s">
        <v>0</v>
      </c>
      <c r="S9" s="2" t="s">
        <v>5</v>
      </c>
      <c r="T9" s="2" t="s">
        <v>0</v>
      </c>
      <c r="U9" s="2" t="s">
        <v>5</v>
      </c>
      <c r="V9" s="2" t="s">
        <v>22</v>
      </c>
      <c r="W9" s="2" t="s">
        <v>0</v>
      </c>
      <c r="X9" s="2" t="s">
        <v>5</v>
      </c>
      <c r="Y9" s="2" t="s">
        <v>22</v>
      </c>
      <c r="Z9" s="2" t="s">
        <v>0</v>
      </c>
      <c r="AA9" s="2" t="s">
        <v>5</v>
      </c>
      <c r="AB9" s="2" t="s">
        <v>22</v>
      </c>
      <c r="AC9" s="2" t="s">
        <v>0</v>
      </c>
      <c r="AD9" s="2" t="s">
        <v>5</v>
      </c>
      <c r="AE9" s="2" t="s">
        <v>22</v>
      </c>
      <c r="AF9" s="2" t="s">
        <v>0</v>
      </c>
      <c r="AG9" s="2" t="s">
        <v>5</v>
      </c>
      <c r="AH9" s="2" t="s">
        <v>22</v>
      </c>
      <c r="AI9" s="2" t="s">
        <v>0</v>
      </c>
      <c r="AJ9" s="2" t="s">
        <v>5</v>
      </c>
      <c r="AK9" s="2" t="s">
        <v>22</v>
      </c>
      <c r="AL9" s="2" t="s">
        <v>0</v>
      </c>
      <c r="AM9" s="2" t="s">
        <v>5</v>
      </c>
      <c r="AN9" s="2" t="s">
        <v>4</v>
      </c>
      <c r="AO9" s="2" t="s">
        <v>0</v>
      </c>
      <c r="AP9" s="2" t="s">
        <v>5</v>
      </c>
      <c r="AQ9" s="94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</row>
    <row r="10" spans="1:66" s="1" customFormat="1" ht="12.75" customHeight="1">
      <c r="A10" s="3">
        <v>1</v>
      </c>
      <c r="B10" s="3">
        <v>2</v>
      </c>
      <c r="C10" s="3">
        <v>3</v>
      </c>
      <c r="D10" s="3">
        <v>4</v>
      </c>
      <c r="E10" s="3">
        <v>5</v>
      </c>
      <c r="F10" s="3" t="s">
        <v>51</v>
      </c>
      <c r="G10" s="3">
        <v>7</v>
      </c>
      <c r="H10" s="3"/>
      <c r="I10" s="3"/>
      <c r="J10" s="3">
        <v>8</v>
      </c>
      <c r="K10" s="3">
        <v>9</v>
      </c>
      <c r="L10" s="3">
        <v>10</v>
      </c>
      <c r="M10" s="3">
        <v>11</v>
      </c>
      <c r="N10" s="3">
        <v>12</v>
      </c>
      <c r="O10" s="3">
        <v>13</v>
      </c>
      <c r="P10" s="3">
        <v>14</v>
      </c>
      <c r="Q10" s="3">
        <v>15</v>
      </c>
      <c r="R10" s="3">
        <v>16</v>
      </c>
      <c r="S10" s="3">
        <v>17</v>
      </c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>
        <v>16</v>
      </c>
      <c r="AM10" s="3">
        <v>17</v>
      </c>
      <c r="AN10" s="3">
        <v>18</v>
      </c>
      <c r="AO10" s="3">
        <v>19</v>
      </c>
      <c r="AP10" s="3">
        <v>20</v>
      </c>
      <c r="AQ10" s="3">
        <v>21</v>
      </c>
      <c r="AR10" s="6"/>
      <c r="AS10" s="6"/>
      <c r="AT10" s="6"/>
      <c r="AU10" s="6"/>
      <c r="AV10" s="6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</row>
    <row r="11" spans="1:66" s="9" customFormat="1" ht="28.5" customHeight="1">
      <c r="A11" s="70" t="s">
        <v>54</v>
      </c>
      <c r="B11" s="71"/>
      <c r="C11" s="72"/>
      <c r="D11" s="29">
        <f>D12+D24+D26</f>
        <v>162022515</v>
      </c>
      <c r="E11" s="29">
        <f>E12+E26</f>
        <v>133106000</v>
      </c>
      <c r="F11" s="29">
        <f>D11-E11</f>
        <v>28916515</v>
      </c>
      <c r="G11" s="29">
        <f>118440000+G26</f>
        <v>143940000</v>
      </c>
      <c r="H11" s="29">
        <f t="shared" ref="H11:S11" si="0">H12+H26</f>
        <v>0</v>
      </c>
      <c r="I11" s="29">
        <f t="shared" si="0"/>
        <v>0</v>
      </c>
      <c r="J11" s="29">
        <f t="shared" si="0"/>
        <v>2286126.6</v>
      </c>
      <c r="K11" s="29">
        <f t="shared" si="0"/>
        <v>2451216</v>
      </c>
      <c r="L11" s="29">
        <f t="shared" si="0"/>
        <v>1698618.5</v>
      </c>
      <c r="M11" s="29">
        <f t="shared" si="0"/>
        <v>7962499.4649999999</v>
      </c>
      <c r="N11" s="29">
        <f t="shared" si="0"/>
        <v>3517083.2231251062</v>
      </c>
      <c r="O11" s="29">
        <f t="shared" si="0"/>
        <v>16163774.958440833</v>
      </c>
      <c r="P11" s="29">
        <f t="shared" si="0"/>
        <v>5450637.7244794313</v>
      </c>
      <c r="Q11" s="29">
        <f t="shared" si="0"/>
        <v>24609438.466102082</v>
      </c>
      <c r="R11" s="29">
        <f t="shared" si="0"/>
        <v>9100288.4489588626</v>
      </c>
      <c r="S11" s="29">
        <f t="shared" si="0"/>
        <v>35014878.002204165</v>
      </c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6"/>
      <c r="AM11" s="6"/>
      <c r="AN11" s="6"/>
      <c r="AO11" s="6"/>
      <c r="AP11" s="6"/>
      <c r="AQ11" s="10"/>
      <c r="AR11" s="6"/>
      <c r="AS11" s="6"/>
      <c r="AT11" s="6"/>
      <c r="AU11" s="6"/>
      <c r="AV11" s="6"/>
    </row>
    <row r="12" spans="1:66" s="30" customFormat="1" ht="22.5" customHeight="1">
      <c r="A12" s="70" t="s">
        <v>29</v>
      </c>
      <c r="B12" s="71"/>
      <c r="C12" s="72"/>
      <c r="D12" s="29">
        <f t="shared" ref="D12:AM12" si="1">SUM(D13:D16)+D20+D23</f>
        <v>126000000</v>
      </c>
      <c r="E12" s="29">
        <f>E13+E14+E20+E23+9000000</f>
        <v>106000000</v>
      </c>
      <c r="F12" s="29">
        <f>D12-E12</f>
        <v>20000000</v>
      </c>
      <c r="G12" s="29" t="s">
        <v>46</v>
      </c>
      <c r="H12" s="29">
        <f t="shared" si="1"/>
        <v>0</v>
      </c>
      <c r="I12" s="29">
        <f t="shared" si="1"/>
        <v>0</v>
      </c>
      <c r="J12" s="63">
        <f t="shared" si="1"/>
        <v>2200216</v>
      </c>
      <c r="K12" s="63">
        <f t="shared" si="1"/>
        <v>2350216</v>
      </c>
      <c r="L12" s="63">
        <f t="shared" si="1"/>
        <v>1698618.5</v>
      </c>
      <c r="M12" s="63">
        <f t="shared" si="1"/>
        <v>7962499.4649999999</v>
      </c>
      <c r="N12" s="63">
        <f t="shared" si="1"/>
        <v>3441570.3333333335</v>
      </c>
      <c r="O12" s="63">
        <f t="shared" si="1"/>
        <v>16074998.93</v>
      </c>
      <c r="P12" s="63">
        <f t="shared" si="1"/>
        <v>5261855.5</v>
      </c>
      <c r="Q12" s="63">
        <f t="shared" si="1"/>
        <v>24387498.395</v>
      </c>
      <c r="R12" s="63">
        <f t="shared" si="1"/>
        <v>8722724</v>
      </c>
      <c r="S12" s="63">
        <f t="shared" si="1"/>
        <v>34570997.859999999</v>
      </c>
      <c r="T12" s="29">
        <f t="shared" si="1"/>
        <v>28907850.666666664</v>
      </c>
      <c r="U12" s="29">
        <f t="shared" si="1"/>
        <v>86079731.719999999</v>
      </c>
      <c r="V12" s="29">
        <f t="shared" si="1"/>
        <v>7846000</v>
      </c>
      <c r="W12" s="29">
        <f t="shared" si="1"/>
        <v>45213502.333333328</v>
      </c>
      <c r="X12" s="29">
        <f t="shared" si="1"/>
        <v>122665622</v>
      </c>
      <c r="Y12" s="29">
        <f t="shared" si="1"/>
        <v>11776000</v>
      </c>
      <c r="Z12" s="29">
        <f t="shared" si="1"/>
        <v>42515571</v>
      </c>
      <c r="AA12" s="29">
        <f t="shared" si="1"/>
        <v>71493071</v>
      </c>
      <c r="AB12" s="29">
        <f t="shared" si="1"/>
        <v>14857555</v>
      </c>
      <c r="AC12" s="29">
        <f t="shared" si="1"/>
        <v>53084296.75</v>
      </c>
      <c r="AD12" s="29">
        <f t="shared" si="1"/>
        <v>84533327</v>
      </c>
      <c r="AE12" s="29">
        <f t="shared" si="1"/>
        <v>17449052</v>
      </c>
      <c r="AF12" s="29">
        <f t="shared" si="1"/>
        <v>59101948.75</v>
      </c>
      <c r="AG12" s="29">
        <f t="shared" si="1"/>
        <v>90550979</v>
      </c>
      <c r="AH12" s="29">
        <f t="shared" si="1"/>
        <v>18943631</v>
      </c>
      <c r="AI12" s="29">
        <f t="shared" si="1"/>
        <v>61127757.75</v>
      </c>
      <c r="AJ12" s="29">
        <f t="shared" si="1"/>
        <v>92576788</v>
      </c>
      <c r="AK12" s="29">
        <f t="shared" si="1"/>
        <v>20842228</v>
      </c>
      <c r="AL12" s="29">
        <f t="shared" si="1"/>
        <v>0</v>
      </c>
      <c r="AM12" s="29">
        <f t="shared" si="1"/>
        <v>0</v>
      </c>
      <c r="AN12" s="29">
        <f t="shared" ref="AN12" si="2">AL12/L12</f>
        <v>0</v>
      </c>
      <c r="AO12" s="29">
        <f>SUM(AO13:AO16)+AO20+AO23</f>
        <v>0</v>
      </c>
      <c r="AP12" s="29">
        <f>SUM(AP13:AP16)+AP20+AP23</f>
        <v>0</v>
      </c>
      <c r="AQ12" s="29"/>
      <c r="AR12" s="38"/>
    </row>
    <row r="13" spans="1:66" s="25" customFormat="1">
      <c r="A13" s="53" t="s">
        <v>13</v>
      </c>
      <c r="B13" s="23" t="s">
        <v>14</v>
      </c>
      <c r="C13" s="23"/>
      <c r="D13" s="24">
        <v>22000000</v>
      </c>
      <c r="E13" s="24">
        <v>15000000</v>
      </c>
      <c r="F13" s="24">
        <f t="shared" ref="F13:F28" si="3">D13-E13</f>
        <v>7000000</v>
      </c>
      <c r="G13" s="24">
        <v>15000000</v>
      </c>
      <c r="H13" s="24"/>
      <c r="I13" s="24"/>
      <c r="J13" s="62">
        <v>102000</v>
      </c>
      <c r="K13" s="62">
        <v>252000</v>
      </c>
      <c r="L13" s="62">
        <f>R13/4</f>
        <v>1278118.5</v>
      </c>
      <c r="M13" s="62">
        <f>L13*4.89</f>
        <v>6249999.4649999999</v>
      </c>
      <c r="N13" s="62">
        <f>L13*2</f>
        <v>2556237</v>
      </c>
      <c r="O13" s="62">
        <f>N13*4.89</f>
        <v>12499998.93</v>
      </c>
      <c r="P13" s="62">
        <f>L13*3</f>
        <v>3834355.5</v>
      </c>
      <c r="Q13" s="62">
        <f>P13*4.89</f>
        <v>18749998.395</v>
      </c>
      <c r="R13" s="62">
        <v>5112474</v>
      </c>
      <c r="S13" s="62">
        <f>R13*4.89</f>
        <v>24999997.859999999</v>
      </c>
      <c r="T13" s="28">
        <f>R13*2</f>
        <v>10224948</v>
      </c>
      <c r="U13" s="28">
        <f>T13*4.89</f>
        <v>49999995.719999999</v>
      </c>
      <c r="V13" s="28">
        <v>311000</v>
      </c>
      <c r="W13" s="28">
        <f>T13+2762599</f>
        <v>12987547</v>
      </c>
      <c r="X13" s="28">
        <v>67500000</v>
      </c>
      <c r="Y13" s="28">
        <f>V13+229000</f>
        <v>540000</v>
      </c>
      <c r="Z13" s="28">
        <v>0</v>
      </c>
      <c r="AA13" s="28">
        <f>Z13*4.89</f>
        <v>0</v>
      </c>
      <c r="AB13" s="28">
        <f>Y13+230000</f>
        <v>770000</v>
      </c>
      <c r="AC13" s="28">
        <v>0</v>
      </c>
      <c r="AD13" s="28">
        <v>0</v>
      </c>
      <c r="AE13" s="28">
        <f>AB13+207000</f>
        <v>977000</v>
      </c>
      <c r="AF13" s="28">
        <v>0</v>
      </c>
      <c r="AG13" s="28">
        <v>0</v>
      </c>
      <c r="AH13" s="28">
        <f>AE13+186000</f>
        <v>1163000</v>
      </c>
      <c r="AI13" s="28">
        <v>0</v>
      </c>
      <c r="AJ13" s="28">
        <v>0</v>
      </c>
      <c r="AK13" s="28">
        <v>1804000</v>
      </c>
      <c r="AL13" s="26"/>
      <c r="AM13" s="26"/>
      <c r="AN13" s="54">
        <f>AL13/L13</f>
        <v>0</v>
      </c>
      <c r="AO13" s="54"/>
      <c r="AP13" s="54"/>
      <c r="AQ13" s="24"/>
    </row>
    <row r="14" spans="1:66" s="25" customFormat="1">
      <c r="A14" s="53" t="s">
        <v>13</v>
      </c>
      <c r="B14" s="23" t="s">
        <v>15</v>
      </c>
      <c r="C14" s="23"/>
      <c r="D14" s="24">
        <v>7000000</v>
      </c>
      <c r="E14" s="24">
        <v>7000000</v>
      </c>
      <c r="F14" s="24">
        <f t="shared" si="3"/>
        <v>0</v>
      </c>
      <c r="G14" s="24">
        <v>7000000</v>
      </c>
      <c r="H14" s="24"/>
      <c r="I14" s="24"/>
      <c r="J14" s="62">
        <v>69000</v>
      </c>
      <c r="K14" s="62">
        <v>69000</v>
      </c>
      <c r="L14" s="62">
        <f>M14*(5800/15000)</f>
        <v>58000</v>
      </c>
      <c r="M14" s="62">
        <v>150000</v>
      </c>
      <c r="N14" s="62">
        <f>O14*(5800/15000)</f>
        <v>135333.33333333334</v>
      </c>
      <c r="O14" s="62">
        <v>350000</v>
      </c>
      <c r="P14" s="62">
        <f>Q14*(5800/15000)</f>
        <v>290000</v>
      </c>
      <c r="Q14" s="62">
        <v>750000</v>
      </c>
      <c r="R14" s="62">
        <f>S14*(5800/15000)</f>
        <v>580000</v>
      </c>
      <c r="S14" s="62">
        <v>1500000</v>
      </c>
      <c r="T14" s="28">
        <f>U14*(5800/15000)</f>
        <v>2706666.6666666665</v>
      </c>
      <c r="U14" s="55">
        <v>7000000</v>
      </c>
      <c r="V14" s="55">
        <f>K14+134000</f>
        <v>203000</v>
      </c>
      <c r="W14" s="28">
        <f>X14*(5800/15000)</f>
        <v>4485333.333333333</v>
      </c>
      <c r="X14" s="28">
        <v>11600000</v>
      </c>
      <c r="Y14" s="28">
        <f>V14+193000</f>
        <v>396000</v>
      </c>
      <c r="Z14" s="28">
        <v>5800000</v>
      </c>
      <c r="AA14" s="28">
        <v>15000000</v>
      </c>
      <c r="AB14" s="28">
        <f>Y14+210000</f>
        <v>606000</v>
      </c>
      <c r="AC14" s="28">
        <v>5800000</v>
      </c>
      <c r="AD14" s="28">
        <v>15000000</v>
      </c>
      <c r="AE14" s="28">
        <f>AB14+205000</f>
        <v>811000</v>
      </c>
      <c r="AF14" s="28">
        <v>5800000</v>
      </c>
      <c r="AG14" s="28">
        <v>15000000</v>
      </c>
      <c r="AH14" s="28">
        <f>AE14+196000</f>
        <v>1007000</v>
      </c>
      <c r="AI14" s="28">
        <v>5800000</v>
      </c>
      <c r="AJ14" s="28">
        <v>15000000</v>
      </c>
      <c r="AK14" s="28">
        <f>AH14+158000</f>
        <v>1165000</v>
      </c>
      <c r="AL14" s="26"/>
      <c r="AM14" s="26"/>
      <c r="AN14" s="54">
        <f t="shared" ref="AN14:AN28" si="4">AL14/L14</f>
        <v>0</v>
      </c>
      <c r="AO14" s="54"/>
      <c r="AP14" s="54"/>
      <c r="AQ14" s="24"/>
    </row>
    <row r="15" spans="1:66" s="25" customFormat="1" ht="31.5">
      <c r="A15" s="27"/>
      <c r="B15" s="23" t="s">
        <v>36</v>
      </c>
      <c r="C15" s="23"/>
      <c r="D15" s="24">
        <v>10000000</v>
      </c>
      <c r="E15" s="24" t="s">
        <v>43</v>
      </c>
      <c r="F15" s="24">
        <f>D15</f>
        <v>10000000</v>
      </c>
      <c r="G15" s="24">
        <v>10000000</v>
      </c>
      <c r="H15" s="24"/>
      <c r="I15" s="24"/>
      <c r="J15" s="62" t="s">
        <v>43</v>
      </c>
      <c r="K15" s="62" t="s">
        <v>43</v>
      </c>
      <c r="L15" s="62" t="s">
        <v>43</v>
      </c>
      <c r="M15" s="62" t="s">
        <v>43</v>
      </c>
      <c r="N15" s="62" t="s">
        <v>43</v>
      </c>
      <c r="O15" s="62" t="s">
        <v>43</v>
      </c>
      <c r="P15" s="62" t="s">
        <v>43</v>
      </c>
      <c r="Q15" s="62" t="s">
        <v>43</v>
      </c>
      <c r="R15" s="62" t="s">
        <v>43</v>
      </c>
      <c r="S15" s="62" t="s">
        <v>43</v>
      </c>
      <c r="T15" s="28">
        <v>0</v>
      </c>
      <c r="U15" s="28">
        <v>0</v>
      </c>
      <c r="V15" s="28">
        <v>0</v>
      </c>
      <c r="W15" s="28">
        <v>0</v>
      </c>
      <c r="X15" s="28">
        <v>0</v>
      </c>
      <c r="Y15" s="28">
        <v>0</v>
      </c>
      <c r="Z15" s="28">
        <v>0</v>
      </c>
      <c r="AA15" s="28">
        <v>0</v>
      </c>
      <c r="AB15" s="28">
        <v>0</v>
      </c>
      <c r="AC15" s="28">
        <v>0</v>
      </c>
      <c r="AD15" s="28">
        <v>0</v>
      </c>
      <c r="AE15" s="28">
        <v>0</v>
      </c>
      <c r="AF15" s="28">
        <v>0</v>
      </c>
      <c r="AG15" s="28">
        <v>0</v>
      </c>
      <c r="AH15" s="28">
        <v>0</v>
      </c>
      <c r="AI15" s="28">
        <v>0</v>
      </c>
      <c r="AJ15" s="28">
        <v>0</v>
      </c>
      <c r="AK15" s="28">
        <v>0</v>
      </c>
      <c r="AL15" s="26"/>
      <c r="AM15" s="26"/>
      <c r="AN15" s="54" t="e">
        <f t="shared" si="4"/>
        <v>#VALUE!</v>
      </c>
      <c r="AO15" s="54"/>
      <c r="AP15" s="54"/>
      <c r="AQ15" s="24"/>
    </row>
    <row r="16" spans="1:66" s="25" customFormat="1" ht="31.5">
      <c r="A16" s="27"/>
      <c r="B16" s="23" t="s">
        <v>16</v>
      </c>
      <c r="C16" s="23"/>
      <c r="D16" s="24">
        <v>12000000</v>
      </c>
      <c r="E16" s="66" t="s">
        <v>47</v>
      </c>
      <c r="F16" s="24">
        <v>3000000</v>
      </c>
      <c r="G16" s="24">
        <f>SUM(G17:G19)</f>
        <v>12000000</v>
      </c>
      <c r="H16" s="24">
        <f t="shared" ref="H16:AM16" si="5">H17+H19</f>
        <v>0</v>
      </c>
      <c r="I16" s="24">
        <f t="shared" si="5"/>
        <v>0</v>
      </c>
      <c r="J16" s="24">
        <f t="shared" si="5"/>
        <v>797000</v>
      </c>
      <c r="K16" s="24">
        <f t="shared" si="5"/>
        <v>797000</v>
      </c>
      <c r="L16" s="24">
        <f t="shared" si="5"/>
        <v>362500</v>
      </c>
      <c r="M16" s="24">
        <f t="shared" si="5"/>
        <v>1562500</v>
      </c>
      <c r="N16" s="24">
        <f t="shared" si="5"/>
        <v>750000</v>
      </c>
      <c r="O16" s="24">
        <f t="shared" si="5"/>
        <v>3225000</v>
      </c>
      <c r="P16" s="24">
        <f t="shared" si="5"/>
        <v>1137500</v>
      </c>
      <c r="Q16" s="24">
        <f t="shared" si="5"/>
        <v>4887500</v>
      </c>
      <c r="R16" s="24">
        <f t="shared" si="5"/>
        <v>1530250</v>
      </c>
      <c r="S16" s="24">
        <f t="shared" si="5"/>
        <v>6571000</v>
      </c>
      <c r="T16" s="24">
        <f t="shared" si="5"/>
        <v>3984500</v>
      </c>
      <c r="U16" s="24">
        <f t="shared" si="5"/>
        <v>17088000</v>
      </c>
      <c r="V16" s="24">
        <f t="shared" si="5"/>
        <v>2232000</v>
      </c>
      <c r="W16" s="24">
        <f t="shared" si="5"/>
        <v>4750000</v>
      </c>
      <c r="X16" s="24">
        <f t="shared" si="5"/>
        <v>20575000</v>
      </c>
      <c r="Y16" s="24">
        <f t="shared" si="5"/>
        <v>3190000</v>
      </c>
      <c r="Z16" s="24">
        <f t="shared" si="5"/>
        <v>5947500</v>
      </c>
      <c r="AA16" s="24">
        <f t="shared" si="5"/>
        <v>25725000</v>
      </c>
      <c r="AB16" s="24">
        <f t="shared" si="5"/>
        <v>4089000</v>
      </c>
      <c r="AC16" s="24">
        <f t="shared" si="5"/>
        <v>6749676.75</v>
      </c>
      <c r="AD16" s="24">
        <f t="shared" si="5"/>
        <v>28998707</v>
      </c>
      <c r="AE16" s="24">
        <f t="shared" si="5"/>
        <v>4547000</v>
      </c>
      <c r="AF16" s="24">
        <f t="shared" si="5"/>
        <v>6749676.75</v>
      </c>
      <c r="AG16" s="24">
        <f t="shared" si="5"/>
        <v>28998707</v>
      </c>
      <c r="AH16" s="24">
        <f t="shared" si="5"/>
        <v>4746000</v>
      </c>
      <c r="AI16" s="24">
        <f t="shared" si="5"/>
        <v>6749676.75</v>
      </c>
      <c r="AJ16" s="24">
        <f t="shared" si="5"/>
        <v>28998707</v>
      </c>
      <c r="AK16" s="24">
        <f t="shared" si="5"/>
        <v>4851000</v>
      </c>
      <c r="AL16" s="24">
        <f t="shared" si="5"/>
        <v>0</v>
      </c>
      <c r="AM16" s="24">
        <f t="shared" si="5"/>
        <v>0</v>
      </c>
      <c r="AN16" s="26">
        <f t="shared" si="4"/>
        <v>0</v>
      </c>
      <c r="AO16" s="26">
        <f>AO17+AO19</f>
        <v>0</v>
      </c>
      <c r="AP16" s="26">
        <f>AP17+AP19</f>
        <v>0</v>
      </c>
      <c r="AQ16" s="24"/>
    </row>
    <row r="17" spans="1:43" s="6" customFormat="1" ht="31.5">
      <c r="A17" s="16" t="s">
        <v>13</v>
      </c>
      <c r="B17" s="13"/>
      <c r="C17" s="13" t="s">
        <v>33</v>
      </c>
      <c r="D17" s="5">
        <v>2700000</v>
      </c>
      <c r="E17" s="5">
        <v>2000000</v>
      </c>
      <c r="F17" s="5" t="s">
        <v>43</v>
      </c>
      <c r="G17" s="5">
        <v>2700000</v>
      </c>
      <c r="H17" s="34"/>
      <c r="I17" s="34"/>
      <c r="J17" s="17">
        <v>268000</v>
      </c>
      <c r="K17" s="17">
        <v>268000</v>
      </c>
      <c r="L17" s="17">
        <v>112500</v>
      </c>
      <c r="M17" s="17">
        <v>562500</v>
      </c>
      <c r="N17" s="17">
        <v>225000</v>
      </c>
      <c r="O17" s="17">
        <v>1125000</v>
      </c>
      <c r="P17" s="17">
        <v>337500</v>
      </c>
      <c r="Q17" s="17">
        <v>1687500</v>
      </c>
      <c r="R17" s="17">
        <v>450000</v>
      </c>
      <c r="S17" s="17">
        <v>2250000</v>
      </c>
      <c r="T17" s="22">
        <v>1150000</v>
      </c>
      <c r="U17" s="31">
        <v>5750000</v>
      </c>
      <c r="V17" s="31">
        <v>767000</v>
      </c>
      <c r="W17" s="22">
        <v>1575000</v>
      </c>
      <c r="X17" s="22">
        <v>7875000</v>
      </c>
      <c r="Y17" s="22">
        <v>1125000</v>
      </c>
      <c r="Z17" s="22">
        <v>1935000</v>
      </c>
      <c r="AA17" s="22">
        <v>9675000</v>
      </c>
      <c r="AB17" s="22">
        <v>1480000</v>
      </c>
      <c r="AC17" s="22">
        <v>2000000</v>
      </c>
      <c r="AD17" s="22">
        <v>10000000</v>
      </c>
      <c r="AE17" s="22">
        <v>1622000</v>
      </c>
      <c r="AF17" s="17">
        <v>2000000</v>
      </c>
      <c r="AG17" s="17">
        <v>10000000</v>
      </c>
      <c r="AH17" s="22">
        <v>1711000</v>
      </c>
      <c r="AI17" s="22">
        <v>2000000</v>
      </c>
      <c r="AJ17" s="22">
        <v>10000000</v>
      </c>
      <c r="AK17" s="22">
        <v>1757000</v>
      </c>
      <c r="AL17" s="33"/>
      <c r="AM17" s="33"/>
      <c r="AN17" s="11">
        <f t="shared" si="4"/>
        <v>0</v>
      </c>
      <c r="AO17" s="32"/>
      <c r="AP17" s="32"/>
      <c r="AQ17" s="5"/>
    </row>
    <row r="18" spans="1:43" s="6" customFormat="1" ht="31.5">
      <c r="A18" s="16"/>
      <c r="B18" s="13"/>
      <c r="C18" s="13" t="s">
        <v>34</v>
      </c>
      <c r="D18" s="5">
        <v>3000000</v>
      </c>
      <c r="E18" s="5" t="s">
        <v>43</v>
      </c>
      <c r="F18" s="5">
        <f>D18</f>
        <v>3000000</v>
      </c>
      <c r="G18" s="5">
        <v>3000000</v>
      </c>
      <c r="H18" s="34"/>
      <c r="I18" s="34"/>
      <c r="J18" s="17" t="s">
        <v>43</v>
      </c>
      <c r="K18" s="17" t="s">
        <v>43</v>
      </c>
      <c r="L18" s="17" t="s">
        <v>43</v>
      </c>
      <c r="M18" s="17" t="s">
        <v>43</v>
      </c>
      <c r="N18" s="17" t="s">
        <v>43</v>
      </c>
      <c r="O18" s="17" t="s">
        <v>43</v>
      </c>
      <c r="P18" s="17" t="s">
        <v>43</v>
      </c>
      <c r="Q18" s="17" t="s">
        <v>43</v>
      </c>
      <c r="R18" s="17" t="s">
        <v>43</v>
      </c>
      <c r="S18" s="17" t="s">
        <v>43</v>
      </c>
      <c r="T18" s="22"/>
      <c r="U18" s="31"/>
      <c r="V18" s="31"/>
      <c r="W18" s="22"/>
      <c r="X18" s="22"/>
      <c r="Y18" s="22"/>
      <c r="Z18" s="22"/>
      <c r="AA18" s="22"/>
      <c r="AB18" s="22"/>
      <c r="AC18" s="22"/>
      <c r="AD18" s="22"/>
      <c r="AE18" s="22"/>
      <c r="AF18" s="17"/>
      <c r="AG18" s="17"/>
      <c r="AH18" s="22"/>
      <c r="AI18" s="22"/>
      <c r="AJ18" s="22"/>
      <c r="AK18" s="22"/>
      <c r="AL18" s="33"/>
      <c r="AM18" s="33"/>
      <c r="AN18" s="11"/>
      <c r="AO18" s="32"/>
      <c r="AP18" s="32"/>
      <c r="AQ18" s="5"/>
    </row>
    <row r="19" spans="1:43" s="6" customFormat="1">
      <c r="A19" s="16" t="s">
        <v>13</v>
      </c>
      <c r="B19" s="13"/>
      <c r="C19" s="13" t="s">
        <v>23</v>
      </c>
      <c r="D19" s="5">
        <v>6300000</v>
      </c>
      <c r="E19" s="5">
        <v>5000000</v>
      </c>
      <c r="F19" s="5" t="s">
        <v>43</v>
      </c>
      <c r="G19" s="5">
        <v>6300000</v>
      </c>
      <c r="H19" s="34"/>
      <c r="I19" s="34"/>
      <c r="J19" s="17">
        <v>529000</v>
      </c>
      <c r="K19" s="17">
        <v>529000</v>
      </c>
      <c r="L19" s="17">
        <f>M19*25%</f>
        <v>250000</v>
      </c>
      <c r="M19" s="17">
        <v>1000000</v>
      </c>
      <c r="N19" s="17">
        <f>O19*25%</f>
        <v>525000</v>
      </c>
      <c r="O19" s="17">
        <v>2100000</v>
      </c>
      <c r="P19" s="17">
        <f>Q19*25%</f>
        <v>800000</v>
      </c>
      <c r="Q19" s="17">
        <v>3200000</v>
      </c>
      <c r="R19" s="17">
        <f>S19*25%</f>
        <v>1080250</v>
      </c>
      <c r="S19" s="17">
        <v>4321000</v>
      </c>
      <c r="T19" s="22">
        <f>U19*25%</f>
        <v>2834500</v>
      </c>
      <c r="U19" s="31">
        <v>11338000</v>
      </c>
      <c r="V19" s="31">
        <v>1465000</v>
      </c>
      <c r="W19" s="22">
        <f>X19*25%</f>
        <v>3175000</v>
      </c>
      <c r="X19" s="22">
        <v>12700000</v>
      </c>
      <c r="Y19" s="22">
        <v>2065000</v>
      </c>
      <c r="Z19" s="22">
        <f>AA19*25%</f>
        <v>4012500</v>
      </c>
      <c r="AA19" s="22">
        <v>16050000</v>
      </c>
      <c r="AB19" s="22">
        <v>2609000</v>
      </c>
      <c r="AC19" s="22">
        <f>AD19*25%</f>
        <v>4749676.75</v>
      </c>
      <c r="AD19" s="22">
        <v>18998707</v>
      </c>
      <c r="AE19" s="22">
        <v>2925000</v>
      </c>
      <c r="AF19" s="17">
        <f>AC19</f>
        <v>4749676.75</v>
      </c>
      <c r="AG19" s="17">
        <f>AD19</f>
        <v>18998707</v>
      </c>
      <c r="AH19" s="22">
        <v>3035000</v>
      </c>
      <c r="AI19" s="22">
        <f>AC19</f>
        <v>4749676.75</v>
      </c>
      <c r="AJ19" s="22">
        <f>AD19</f>
        <v>18998707</v>
      </c>
      <c r="AK19" s="22">
        <v>3094000</v>
      </c>
      <c r="AL19" s="33"/>
      <c r="AM19" s="33"/>
      <c r="AN19" s="11">
        <f t="shared" si="4"/>
        <v>0</v>
      </c>
      <c r="AO19" s="32"/>
      <c r="AP19" s="32"/>
      <c r="AQ19" s="5"/>
    </row>
    <row r="20" spans="1:43" s="25" customFormat="1">
      <c r="A20" s="27"/>
      <c r="B20" s="23" t="s">
        <v>17</v>
      </c>
      <c r="C20" s="23"/>
      <c r="D20" s="24">
        <f t="shared" ref="D20:E20" si="6">D21+D22</f>
        <v>60000000</v>
      </c>
      <c r="E20" s="24">
        <f t="shared" si="6"/>
        <v>60000000</v>
      </c>
      <c r="F20" s="24">
        <f t="shared" si="3"/>
        <v>0</v>
      </c>
      <c r="G20" s="24">
        <f>G21+G22</f>
        <v>60000000</v>
      </c>
      <c r="H20" s="28">
        <f t="shared" ref="H20:S20" si="7">H21+H22</f>
        <v>0</v>
      </c>
      <c r="I20" s="28">
        <f t="shared" si="7"/>
        <v>0</v>
      </c>
      <c r="J20" s="62">
        <f t="shared" si="7"/>
        <v>798590</v>
      </c>
      <c r="K20" s="62">
        <f t="shared" si="7"/>
        <v>798590</v>
      </c>
      <c r="L20" s="62">
        <f t="shared" si="7"/>
        <v>0</v>
      </c>
      <c r="M20" s="62">
        <f t="shared" si="7"/>
        <v>0</v>
      </c>
      <c r="N20" s="62">
        <f t="shared" si="7"/>
        <v>0</v>
      </c>
      <c r="O20" s="62">
        <f t="shared" si="7"/>
        <v>0</v>
      </c>
      <c r="P20" s="62">
        <f t="shared" si="7"/>
        <v>0</v>
      </c>
      <c r="Q20" s="62">
        <f t="shared" si="7"/>
        <v>0</v>
      </c>
      <c r="R20" s="62">
        <f t="shared" si="7"/>
        <v>0</v>
      </c>
      <c r="S20" s="62">
        <f t="shared" si="7"/>
        <v>0</v>
      </c>
      <c r="T20" s="28">
        <f>T21+T22</f>
        <v>6783883</v>
      </c>
      <c r="U20" s="28">
        <f t="shared" ref="U20:AM20" si="8">U21+U22</f>
        <v>6783883</v>
      </c>
      <c r="V20" s="28">
        <f t="shared" si="8"/>
        <v>3000000</v>
      </c>
      <c r="W20" s="28">
        <f t="shared" si="8"/>
        <v>13785775</v>
      </c>
      <c r="X20" s="28">
        <f t="shared" si="8"/>
        <v>13785775</v>
      </c>
      <c r="Y20" s="28">
        <f t="shared" si="8"/>
        <v>4500000</v>
      </c>
      <c r="Z20" s="28">
        <f t="shared" si="8"/>
        <v>20744942</v>
      </c>
      <c r="AA20" s="28">
        <f t="shared" si="8"/>
        <v>20744942</v>
      </c>
      <c r="AB20" s="28">
        <f t="shared" si="8"/>
        <v>6000000</v>
      </c>
      <c r="AC20" s="28">
        <f t="shared" si="8"/>
        <v>29897779</v>
      </c>
      <c r="AD20" s="28">
        <f t="shared" si="8"/>
        <v>29897779</v>
      </c>
      <c r="AE20" s="28">
        <f t="shared" si="8"/>
        <v>7500000</v>
      </c>
      <c r="AF20" s="28">
        <f t="shared" si="8"/>
        <v>35710860</v>
      </c>
      <c r="AG20" s="28">
        <f t="shared" si="8"/>
        <v>35710860</v>
      </c>
      <c r="AH20" s="28">
        <f t="shared" si="8"/>
        <v>8225129</v>
      </c>
      <c r="AI20" s="28">
        <f t="shared" si="8"/>
        <v>37736669</v>
      </c>
      <c r="AJ20" s="28">
        <f t="shared" si="8"/>
        <v>37736669</v>
      </c>
      <c r="AK20" s="28">
        <f t="shared" si="8"/>
        <v>9071819</v>
      </c>
      <c r="AL20" s="28">
        <f t="shared" si="8"/>
        <v>0</v>
      </c>
      <c r="AM20" s="28">
        <f t="shared" si="8"/>
        <v>0</v>
      </c>
      <c r="AN20" s="26" t="e">
        <f t="shared" si="4"/>
        <v>#DIV/0!</v>
      </c>
      <c r="AO20" s="26">
        <f>AO21+AO22</f>
        <v>0</v>
      </c>
      <c r="AP20" s="26">
        <f>AP21+AP22</f>
        <v>0</v>
      </c>
      <c r="AQ20" s="24"/>
    </row>
    <row r="21" spans="1:43" s="6" customFormat="1" ht="31.5">
      <c r="A21" s="16"/>
      <c r="B21" s="13"/>
      <c r="C21" s="13" t="s">
        <v>24</v>
      </c>
      <c r="D21" s="5">
        <v>30000000</v>
      </c>
      <c r="E21" s="5">
        <v>30000000</v>
      </c>
      <c r="F21" s="5">
        <f t="shared" si="3"/>
        <v>0</v>
      </c>
      <c r="G21" s="5">
        <v>30000000</v>
      </c>
      <c r="H21" s="34"/>
      <c r="I21" s="34"/>
      <c r="J21" s="17">
        <v>399295</v>
      </c>
      <c r="K21" s="17">
        <f>J21</f>
        <v>399295</v>
      </c>
      <c r="L21" s="17">
        <v>0</v>
      </c>
      <c r="M21" s="17">
        <f>L21</f>
        <v>0</v>
      </c>
      <c r="N21" s="17">
        <v>0</v>
      </c>
      <c r="O21" s="17">
        <f>N21</f>
        <v>0</v>
      </c>
      <c r="P21" s="17">
        <v>0</v>
      </c>
      <c r="Q21" s="17">
        <f>P21</f>
        <v>0</v>
      </c>
      <c r="R21" s="17">
        <v>0</v>
      </c>
      <c r="S21" s="17">
        <f>R21</f>
        <v>0</v>
      </c>
      <c r="T21" s="22">
        <v>2322763</v>
      </c>
      <c r="U21" s="22">
        <v>2322763</v>
      </c>
      <c r="V21" s="22">
        <v>1500000</v>
      </c>
      <c r="W21" s="22">
        <v>5978814</v>
      </c>
      <c r="X21" s="22">
        <v>5978814</v>
      </c>
      <c r="Y21" s="22">
        <v>2250000</v>
      </c>
      <c r="Z21" s="22">
        <v>9603294</v>
      </c>
      <c r="AA21" s="22">
        <v>9603294</v>
      </c>
      <c r="AB21" s="22">
        <v>3000000</v>
      </c>
      <c r="AC21" s="22">
        <v>15510667</v>
      </c>
      <c r="AD21" s="22">
        <v>15510667</v>
      </c>
      <c r="AE21" s="22">
        <v>3750000</v>
      </c>
      <c r="AF21" s="22">
        <v>18345950</v>
      </c>
      <c r="AG21" s="22">
        <v>18345950</v>
      </c>
      <c r="AH21" s="22">
        <v>4124652</v>
      </c>
      <c r="AI21" s="22">
        <v>18966505</v>
      </c>
      <c r="AJ21" s="22">
        <v>18966505</v>
      </c>
      <c r="AK21" s="22">
        <v>4557852</v>
      </c>
      <c r="AL21" s="33"/>
      <c r="AM21" s="33"/>
      <c r="AN21" s="11" t="e">
        <f t="shared" si="4"/>
        <v>#DIV/0!</v>
      </c>
      <c r="AO21" s="32"/>
      <c r="AP21" s="32"/>
      <c r="AQ21" s="5"/>
    </row>
    <row r="22" spans="1:43" s="6" customFormat="1" ht="31.5">
      <c r="A22" s="16"/>
      <c r="B22" s="13"/>
      <c r="C22" s="13" t="s">
        <v>25</v>
      </c>
      <c r="D22" s="5">
        <v>30000000</v>
      </c>
      <c r="E22" s="5">
        <v>30000000</v>
      </c>
      <c r="F22" s="5">
        <f t="shared" si="3"/>
        <v>0</v>
      </c>
      <c r="G22" s="5">
        <v>30000000</v>
      </c>
      <c r="H22" s="34"/>
      <c r="I22" s="34"/>
      <c r="J22" s="17">
        <v>399295</v>
      </c>
      <c r="K22" s="17">
        <f>J22</f>
        <v>399295</v>
      </c>
      <c r="L22" s="17">
        <v>0</v>
      </c>
      <c r="M22" s="17">
        <f t="shared" ref="M22:M23" si="9">L22</f>
        <v>0</v>
      </c>
      <c r="N22" s="17">
        <v>0</v>
      </c>
      <c r="O22" s="17">
        <f t="shared" ref="O22:O23" si="10">N22</f>
        <v>0</v>
      </c>
      <c r="P22" s="17">
        <v>0</v>
      </c>
      <c r="Q22" s="17">
        <f t="shared" ref="Q22:Q23" si="11">P22</f>
        <v>0</v>
      </c>
      <c r="R22" s="17">
        <v>0</v>
      </c>
      <c r="S22" s="17">
        <f t="shared" ref="S22:S23" si="12">R22</f>
        <v>0</v>
      </c>
      <c r="T22" s="22">
        <v>4461120</v>
      </c>
      <c r="U22" s="22">
        <v>4461120</v>
      </c>
      <c r="V22" s="22">
        <v>1500000</v>
      </c>
      <c r="W22" s="22">
        <v>7806961</v>
      </c>
      <c r="X22" s="22">
        <v>7806961</v>
      </c>
      <c r="Y22" s="22">
        <v>2250000</v>
      </c>
      <c r="Z22" s="22">
        <v>11141648</v>
      </c>
      <c r="AA22" s="22">
        <v>11141648</v>
      </c>
      <c r="AB22" s="22">
        <v>3000000</v>
      </c>
      <c r="AC22" s="22">
        <v>14387112</v>
      </c>
      <c r="AD22" s="22">
        <v>14387112</v>
      </c>
      <c r="AE22" s="22">
        <v>3750000</v>
      </c>
      <c r="AF22" s="22">
        <v>17364910</v>
      </c>
      <c r="AG22" s="22">
        <v>17364910</v>
      </c>
      <c r="AH22" s="22">
        <v>4100477</v>
      </c>
      <c r="AI22" s="22">
        <v>18770164</v>
      </c>
      <c r="AJ22" s="22">
        <v>18770164</v>
      </c>
      <c r="AK22" s="22">
        <v>4513967</v>
      </c>
      <c r="AL22" s="33"/>
      <c r="AM22" s="33"/>
      <c r="AN22" s="11" t="e">
        <f t="shared" si="4"/>
        <v>#DIV/0!</v>
      </c>
      <c r="AO22" s="32"/>
      <c r="AP22" s="32"/>
      <c r="AQ22" s="5"/>
    </row>
    <row r="23" spans="1:43" s="25" customFormat="1">
      <c r="A23" s="27"/>
      <c r="B23" s="23" t="s">
        <v>18</v>
      </c>
      <c r="C23" s="23"/>
      <c r="D23" s="24">
        <v>15000000</v>
      </c>
      <c r="E23" s="24">
        <v>15000000</v>
      </c>
      <c r="F23" s="24">
        <f t="shared" si="3"/>
        <v>0</v>
      </c>
      <c r="G23" s="24">
        <v>15000000</v>
      </c>
      <c r="H23" s="24"/>
      <c r="I23" s="24"/>
      <c r="J23" s="62">
        <v>433626</v>
      </c>
      <c r="K23" s="62">
        <f>J23</f>
        <v>433626</v>
      </c>
      <c r="L23" s="62">
        <v>0</v>
      </c>
      <c r="M23" s="62">
        <f t="shared" si="9"/>
        <v>0</v>
      </c>
      <c r="N23" s="62">
        <v>0</v>
      </c>
      <c r="O23" s="62">
        <f t="shared" si="10"/>
        <v>0</v>
      </c>
      <c r="P23" s="62">
        <v>0</v>
      </c>
      <c r="Q23" s="62">
        <f t="shared" si="11"/>
        <v>0</v>
      </c>
      <c r="R23" s="62">
        <v>1500000</v>
      </c>
      <c r="S23" s="62">
        <f t="shared" si="12"/>
        <v>1500000</v>
      </c>
      <c r="T23" s="28">
        <v>5207853</v>
      </c>
      <c r="U23" s="28">
        <v>5207853</v>
      </c>
      <c r="V23" s="28">
        <v>2100000</v>
      </c>
      <c r="W23" s="28">
        <v>9204847</v>
      </c>
      <c r="X23" s="28">
        <v>9204847</v>
      </c>
      <c r="Y23" s="28">
        <v>3150000</v>
      </c>
      <c r="Z23" s="28">
        <v>10023129</v>
      </c>
      <c r="AA23" s="28">
        <v>10023129</v>
      </c>
      <c r="AB23" s="28">
        <v>3392555</v>
      </c>
      <c r="AC23" s="28">
        <v>10636841</v>
      </c>
      <c r="AD23" s="28">
        <v>10636841</v>
      </c>
      <c r="AE23" s="28">
        <v>3614052</v>
      </c>
      <c r="AF23" s="28">
        <v>10841412</v>
      </c>
      <c r="AG23" s="28">
        <v>10841412</v>
      </c>
      <c r="AH23" s="28">
        <v>3802502</v>
      </c>
      <c r="AI23" s="28">
        <v>10841412</v>
      </c>
      <c r="AJ23" s="28">
        <v>10841412</v>
      </c>
      <c r="AK23" s="28">
        <v>3950409</v>
      </c>
      <c r="AL23" s="26"/>
      <c r="AM23" s="26"/>
      <c r="AN23" s="54" t="e">
        <f t="shared" si="4"/>
        <v>#DIV/0!</v>
      </c>
      <c r="AO23" s="54"/>
      <c r="AP23" s="54"/>
      <c r="AQ23" s="24"/>
    </row>
    <row r="24" spans="1:43" s="25" customFormat="1">
      <c r="A24" s="70" t="s">
        <v>42</v>
      </c>
      <c r="B24" s="71" t="s">
        <v>43</v>
      </c>
      <c r="C24" s="72" t="s">
        <v>43</v>
      </c>
      <c r="D24" s="29">
        <v>416515</v>
      </c>
      <c r="E24" s="67" t="s">
        <v>43</v>
      </c>
      <c r="F24" s="29">
        <f>D24</f>
        <v>416515</v>
      </c>
      <c r="G24" s="67" t="s">
        <v>43</v>
      </c>
      <c r="H24" s="95"/>
      <c r="I24" s="95"/>
      <c r="J24" s="95" t="s">
        <v>43</v>
      </c>
      <c r="K24" s="67" t="s">
        <v>43</v>
      </c>
      <c r="L24" s="67" t="s">
        <v>43</v>
      </c>
      <c r="M24" s="67" t="s">
        <v>43</v>
      </c>
      <c r="N24" s="67" t="s">
        <v>43</v>
      </c>
      <c r="O24" s="67" t="s">
        <v>43</v>
      </c>
      <c r="P24" s="67" t="s">
        <v>43</v>
      </c>
      <c r="Q24" s="67" t="s">
        <v>43</v>
      </c>
      <c r="R24" s="67" t="s">
        <v>43</v>
      </c>
      <c r="S24" s="67" t="s">
        <v>43</v>
      </c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6"/>
      <c r="AM24" s="26"/>
      <c r="AN24" s="54"/>
      <c r="AO24" s="54"/>
      <c r="AP24" s="54"/>
      <c r="AQ24" s="24"/>
    </row>
    <row r="25" spans="1:43" s="25" customFormat="1" ht="29.25" customHeight="1">
      <c r="A25" s="15"/>
      <c r="B25" s="60"/>
      <c r="C25" s="61"/>
      <c r="D25" s="5"/>
      <c r="E25" s="5"/>
      <c r="F25" s="5"/>
      <c r="G25" s="69">
        <f>G13+G14+G15+G16+G20+G23</f>
        <v>119000000</v>
      </c>
      <c r="H25" s="5"/>
      <c r="I25" s="5"/>
      <c r="J25" s="44"/>
      <c r="K25" s="44"/>
      <c r="L25" s="22"/>
      <c r="M25" s="22"/>
      <c r="N25" s="22"/>
      <c r="O25" s="22"/>
      <c r="P25" s="22"/>
      <c r="Q25" s="22"/>
      <c r="R25" s="44"/>
      <c r="S25" s="44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6"/>
      <c r="AM25" s="26"/>
      <c r="AN25" s="54"/>
      <c r="AO25" s="54"/>
      <c r="AP25" s="54"/>
      <c r="AQ25" s="24"/>
    </row>
    <row r="26" spans="1:43" s="30" customFormat="1" ht="22.5" customHeight="1">
      <c r="A26" s="41" t="s">
        <v>30</v>
      </c>
      <c r="B26" s="42"/>
      <c r="C26" s="43"/>
      <c r="D26" s="29">
        <f>D27</f>
        <v>35606000</v>
      </c>
      <c r="E26" s="29">
        <f t="shared" ref="E26:AM26" si="13">E28</f>
        <v>27106000</v>
      </c>
      <c r="F26" s="29">
        <f t="shared" si="3"/>
        <v>8500000</v>
      </c>
      <c r="G26" s="29">
        <f t="shared" si="13"/>
        <v>25500000</v>
      </c>
      <c r="H26" s="29">
        <f t="shared" si="13"/>
        <v>0</v>
      </c>
      <c r="I26" s="29">
        <f t="shared" si="13"/>
        <v>0</v>
      </c>
      <c r="J26" s="29">
        <f t="shared" si="13"/>
        <v>85910.6</v>
      </c>
      <c r="K26" s="29">
        <f t="shared" si="13"/>
        <v>101000</v>
      </c>
      <c r="L26" s="29">
        <f t="shared" si="13"/>
        <v>0</v>
      </c>
      <c r="M26" s="29">
        <f t="shared" si="13"/>
        <v>0</v>
      </c>
      <c r="N26" s="29">
        <f t="shared" si="13"/>
        <v>75512.889791772483</v>
      </c>
      <c r="O26" s="29">
        <f t="shared" si="13"/>
        <v>88776.028440832917</v>
      </c>
      <c r="P26" s="29">
        <f t="shared" si="13"/>
        <v>188782.22447943117</v>
      </c>
      <c r="Q26" s="29">
        <f t="shared" si="13"/>
        <v>221940.07110208226</v>
      </c>
      <c r="R26" s="29">
        <f t="shared" si="13"/>
        <v>377564.44895886234</v>
      </c>
      <c r="S26" s="29">
        <f t="shared" si="13"/>
        <v>443880.14220416453</v>
      </c>
      <c r="T26" s="29">
        <f t="shared" si="13"/>
        <v>9343721.870848652</v>
      </c>
      <c r="U26" s="29">
        <f t="shared" si="13"/>
        <v>21567000</v>
      </c>
      <c r="V26" s="29">
        <f t="shared" si="13"/>
        <v>160000</v>
      </c>
      <c r="W26" s="29">
        <f t="shared" si="13"/>
        <v>14471498.130644152</v>
      </c>
      <c r="X26" s="29">
        <f t="shared" si="13"/>
        <v>34143000</v>
      </c>
      <c r="Y26" s="29">
        <f t="shared" si="13"/>
        <v>323000</v>
      </c>
      <c r="Z26" s="29">
        <f t="shared" si="13"/>
        <v>18293390.533830024</v>
      </c>
      <c r="AA26" s="29">
        <f t="shared" si="13"/>
        <v>43477000</v>
      </c>
      <c r="AB26" s="29">
        <f t="shared" si="13"/>
        <v>532000</v>
      </c>
      <c r="AC26" s="29">
        <f t="shared" si="13"/>
        <v>18856928.992392909</v>
      </c>
      <c r="AD26" s="29">
        <f t="shared" si="13"/>
        <v>45698000</v>
      </c>
      <c r="AE26" s="29">
        <f t="shared" si="13"/>
        <v>748000</v>
      </c>
      <c r="AF26" s="29">
        <f t="shared" si="13"/>
        <v>18856928.992392909</v>
      </c>
      <c r="AG26" s="29">
        <f t="shared" si="13"/>
        <v>45698000</v>
      </c>
      <c r="AH26" s="29">
        <f t="shared" si="13"/>
        <v>951000</v>
      </c>
      <c r="AI26" s="29">
        <f t="shared" si="13"/>
        <v>18856928.992392909</v>
      </c>
      <c r="AJ26" s="29">
        <f t="shared" si="13"/>
        <v>45698000</v>
      </c>
      <c r="AK26" s="29">
        <f t="shared" si="13"/>
        <v>1141000</v>
      </c>
      <c r="AL26" s="29">
        <f t="shared" si="13"/>
        <v>0</v>
      </c>
      <c r="AM26" s="29">
        <f t="shared" si="13"/>
        <v>0</v>
      </c>
      <c r="AN26" s="29" t="e">
        <f>AL26/L26</f>
        <v>#DIV/0!</v>
      </c>
      <c r="AO26" s="29">
        <f>AO28</f>
        <v>0</v>
      </c>
      <c r="AP26" s="29">
        <f>AP28</f>
        <v>0</v>
      </c>
      <c r="AQ26" s="29"/>
    </row>
    <row r="27" spans="1:43" s="25" customFormat="1" ht="31.5">
      <c r="A27" s="27"/>
      <c r="B27" s="23" t="s">
        <v>20</v>
      </c>
      <c r="C27" s="23"/>
      <c r="D27" s="24">
        <f>SUM(D28:D29)</f>
        <v>35606000</v>
      </c>
      <c r="E27" s="24">
        <f t="shared" ref="E27:AQ27" si="14">SUM(E28:E29)</f>
        <v>27106000</v>
      </c>
      <c r="F27" s="24">
        <f t="shared" si="3"/>
        <v>8500000</v>
      </c>
      <c r="G27" s="24">
        <f t="shared" si="14"/>
        <v>25500000</v>
      </c>
      <c r="H27" s="24">
        <f t="shared" si="14"/>
        <v>0</v>
      </c>
      <c r="I27" s="24">
        <f t="shared" si="14"/>
        <v>0</v>
      </c>
      <c r="J27" s="24">
        <f t="shared" si="14"/>
        <v>85910.6</v>
      </c>
      <c r="K27" s="24">
        <f t="shared" si="14"/>
        <v>101000</v>
      </c>
      <c r="L27" s="24">
        <f t="shared" si="14"/>
        <v>0</v>
      </c>
      <c r="M27" s="24">
        <f t="shared" si="14"/>
        <v>0</v>
      </c>
      <c r="N27" s="24">
        <f t="shared" si="14"/>
        <v>75512.889791772483</v>
      </c>
      <c r="O27" s="24">
        <f t="shared" si="14"/>
        <v>88776.028440832917</v>
      </c>
      <c r="P27" s="24">
        <f t="shared" si="14"/>
        <v>188782.22447943117</v>
      </c>
      <c r="Q27" s="24">
        <f t="shared" si="14"/>
        <v>221940.07110208226</v>
      </c>
      <c r="R27" s="24">
        <f t="shared" si="14"/>
        <v>377564.44895886234</v>
      </c>
      <c r="S27" s="24">
        <f t="shared" si="14"/>
        <v>443880.14220416453</v>
      </c>
      <c r="T27" s="24">
        <f t="shared" si="14"/>
        <v>9343721.870848652</v>
      </c>
      <c r="U27" s="24">
        <f t="shared" si="14"/>
        <v>21567000</v>
      </c>
      <c r="V27" s="24">
        <f t="shared" si="14"/>
        <v>160000</v>
      </c>
      <c r="W27" s="24">
        <f t="shared" si="14"/>
        <v>14471498.130644152</v>
      </c>
      <c r="X27" s="24">
        <f t="shared" si="14"/>
        <v>34143000</v>
      </c>
      <c r="Y27" s="24">
        <f t="shared" si="14"/>
        <v>323000</v>
      </c>
      <c r="Z27" s="24">
        <f t="shared" si="14"/>
        <v>18293390.533830024</v>
      </c>
      <c r="AA27" s="24">
        <f t="shared" si="14"/>
        <v>43477000</v>
      </c>
      <c r="AB27" s="24">
        <f t="shared" si="14"/>
        <v>532000</v>
      </c>
      <c r="AC27" s="24">
        <f t="shared" si="14"/>
        <v>18856928.992392909</v>
      </c>
      <c r="AD27" s="24">
        <f t="shared" si="14"/>
        <v>45698000</v>
      </c>
      <c r="AE27" s="24">
        <f t="shared" si="14"/>
        <v>748000</v>
      </c>
      <c r="AF27" s="24">
        <f t="shared" si="14"/>
        <v>18856928.992392909</v>
      </c>
      <c r="AG27" s="24">
        <f t="shared" si="14"/>
        <v>45698000</v>
      </c>
      <c r="AH27" s="24">
        <f t="shared" si="14"/>
        <v>951000</v>
      </c>
      <c r="AI27" s="24">
        <f t="shared" si="14"/>
        <v>18856928.992392909</v>
      </c>
      <c r="AJ27" s="24">
        <f t="shared" si="14"/>
        <v>45698000</v>
      </c>
      <c r="AK27" s="24">
        <f t="shared" si="14"/>
        <v>1141000</v>
      </c>
      <c r="AL27" s="24">
        <f t="shared" si="14"/>
        <v>0</v>
      </c>
      <c r="AM27" s="24">
        <f t="shared" si="14"/>
        <v>0</v>
      </c>
      <c r="AN27" s="24" t="e">
        <f t="shared" si="14"/>
        <v>#DIV/0!</v>
      </c>
      <c r="AO27" s="24">
        <f t="shared" si="14"/>
        <v>0</v>
      </c>
      <c r="AP27" s="24">
        <f t="shared" si="14"/>
        <v>0</v>
      </c>
      <c r="AQ27" s="24">
        <f t="shared" si="14"/>
        <v>0</v>
      </c>
    </row>
    <row r="28" spans="1:43" s="6" customFormat="1">
      <c r="A28" s="15" t="s">
        <v>13</v>
      </c>
      <c r="B28" s="13"/>
      <c r="C28" s="13" t="s">
        <v>31</v>
      </c>
      <c r="D28" s="5">
        <v>27106000</v>
      </c>
      <c r="E28" s="5">
        <v>27106000</v>
      </c>
      <c r="F28" s="5">
        <f t="shared" si="3"/>
        <v>0</v>
      </c>
      <c r="G28" s="5">
        <v>25500000</v>
      </c>
      <c r="H28" s="5"/>
      <c r="I28" s="5"/>
      <c r="J28" s="17">
        <f>K28*85.06%</f>
        <v>85910.6</v>
      </c>
      <c r="K28" s="17">
        <v>101000</v>
      </c>
      <c r="L28" s="17">
        <f>M28*85.06%</f>
        <v>0</v>
      </c>
      <c r="M28" s="17">
        <v>0</v>
      </c>
      <c r="N28" s="17">
        <f>O28*85.06%</f>
        <v>75512.889791772483</v>
      </c>
      <c r="O28" s="17">
        <v>88776.028440832917</v>
      </c>
      <c r="P28" s="17">
        <f>Q28*85.06%</f>
        <v>188782.22447943117</v>
      </c>
      <c r="Q28" s="17">
        <v>221940.07110208226</v>
      </c>
      <c r="R28" s="17">
        <f>S28*85.06%</f>
        <v>377564.44895886234</v>
      </c>
      <c r="S28" s="17">
        <v>443880.14220416453</v>
      </c>
      <c r="T28" s="22">
        <v>9343721.870848652</v>
      </c>
      <c r="U28" s="22">
        <v>21567000</v>
      </c>
      <c r="V28" s="22">
        <v>160000</v>
      </c>
      <c r="W28" s="22">
        <v>14471498.130644152</v>
      </c>
      <c r="X28" s="22">
        <v>34143000</v>
      </c>
      <c r="Y28" s="22">
        <v>323000</v>
      </c>
      <c r="Z28" s="22">
        <v>18293390.533830024</v>
      </c>
      <c r="AA28" s="22">
        <v>43477000</v>
      </c>
      <c r="AB28" s="22">
        <v>532000</v>
      </c>
      <c r="AC28" s="22">
        <v>18856928.992392909</v>
      </c>
      <c r="AD28" s="22">
        <v>45698000</v>
      </c>
      <c r="AE28" s="22">
        <v>748000</v>
      </c>
      <c r="AF28" s="22">
        <v>18856928.992392909</v>
      </c>
      <c r="AG28" s="22">
        <v>45698000</v>
      </c>
      <c r="AH28" s="22">
        <v>951000</v>
      </c>
      <c r="AI28" s="22">
        <v>18856928.992392909</v>
      </c>
      <c r="AJ28" s="22">
        <v>45698000</v>
      </c>
      <c r="AK28" s="22">
        <v>1141000</v>
      </c>
      <c r="AL28" s="56"/>
      <c r="AM28" s="56"/>
      <c r="AN28" s="11" t="e">
        <f t="shared" si="4"/>
        <v>#DIV/0!</v>
      </c>
      <c r="AO28" s="11"/>
      <c r="AP28" s="11"/>
      <c r="AQ28" s="5"/>
    </row>
    <row r="29" spans="1:43" s="6" customFormat="1">
      <c r="A29" s="13"/>
      <c r="B29" s="13"/>
      <c r="C29" s="13" t="s">
        <v>41</v>
      </c>
      <c r="D29" s="5">
        <v>8500000</v>
      </c>
      <c r="E29" s="5" t="s">
        <v>43</v>
      </c>
      <c r="F29" s="5">
        <f>D29</f>
        <v>8500000</v>
      </c>
      <c r="G29" s="5" t="s">
        <v>43</v>
      </c>
      <c r="H29" s="5"/>
      <c r="I29" s="5"/>
      <c r="J29" s="22" t="s">
        <v>43</v>
      </c>
      <c r="K29" s="22" t="s">
        <v>43</v>
      </c>
      <c r="L29" s="22" t="s">
        <v>43</v>
      </c>
      <c r="M29" s="22" t="s">
        <v>43</v>
      </c>
      <c r="N29" s="22" t="s">
        <v>43</v>
      </c>
      <c r="O29" s="22" t="s">
        <v>43</v>
      </c>
      <c r="P29" s="22" t="s">
        <v>43</v>
      </c>
      <c r="Q29" s="22" t="s">
        <v>43</v>
      </c>
      <c r="R29" s="22" t="s">
        <v>43</v>
      </c>
      <c r="S29" s="22" t="s">
        <v>43</v>
      </c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8"/>
      <c r="AM29" s="58"/>
      <c r="AN29" s="51"/>
      <c r="AO29" s="51"/>
      <c r="AP29" s="51"/>
      <c r="AQ29" s="47"/>
    </row>
    <row r="30" spans="1:43" s="6" customFormat="1">
      <c r="A30" s="46"/>
      <c r="B30" s="46"/>
      <c r="C30" s="46"/>
      <c r="D30" s="47"/>
      <c r="E30" s="47"/>
      <c r="F30" s="47"/>
      <c r="G30" s="47"/>
      <c r="H30" s="47"/>
      <c r="I30" s="4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8"/>
      <c r="AM30" s="58"/>
      <c r="AN30" s="51"/>
      <c r="AO30" s="51"/>
      <c r="AP30" s="51"/>
      <c r="AQ30" s="47"/>
    </row>
    <row r="31" spans="1:43" s="59" customFormat="1">
      <c r="A31" s="46"/>
      <c r="B31" s="46"/>
      <c r="C31" s="46"/>
      <c r="D31" s="47"/>
      <c r="E31" s="47"/>
      <c r="F31" s="47"/>
      <c r="G31" s="47"/>
      <c r="H31" s="48"/>
      <c r="I31" s="48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50"/>
      <c r="AM31" s="50"/>
      <c r="AN31" s="51"/>
      <c r="AO31" s="52"/>
      <c r="AP31" s="52"/>
      <c r="AQ31" s="47"/>
    </row>
    <row r="32" spans="1:43" ht="18.75">
      <c r="A32" s="65" t="s">
        <v>53</v>
      </c>
      <c r="D32" s="7"/>
      <c r="E32" s="7"/>
      <c r="F32" s="7"/>
      <c r="G32" s="7"/>
      <c r="H32" s="7"/>
      <c r="I32" s="7"/>
      <c r="J32" s="7"/>
      <c r="K32" s="7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</row>
    <row r="33" spans="1:40" ht="18.75">
      <c r="A33" s="73" t="s">
        <v>52</v>
      </c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</row>
    <row r="34" spans="1:40" ht="18.75">
      <c r="A34" s="65" t="s">
        <v>56</v>
      </c>
    </row>
    <row r="35" spans="1:40" ht="18.75">
      <c r="A35" s="65" t="s">
        <v>57</v>
      </c>
    </row>
    <row r="36" spans="1:40">
      <c r="R36" s="19"/>
      <c r="S36" s="19"/>
      <c r="T36" s="18"/>
      <c r="U36" s="18"/>
      <c r="V36" s="20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</row>
    <row r="37" spans="1:40"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21"/>
      <c r="AE37" s="19"/>
      <c r="AF37" s="19"/>
      <c r="AG37" s="19"/>
      <c r="AH37" s="19"/>
      <c r="AI37" s="19"/>
      <c r="AJ37" s="18"/>
      <c r="AK37" s="18"/>
      <c r="AM37" s="18"/>
      <c r="AN37" s="18"/>
    </row>
    <row r="38" spans="1:40" ht="20.25">
      <c r="A38" s="7" t="s">
        <v>39</v>
      </c>
      <c r="K38" s="35" t="s">
        <v>38</v>
      </c>
      <c r="L38" s="36"/>
      <c r="M38" s="36"/>
      <c r="N38" s="36"/>
      <c r="O38" s="36"/>
      <c r="Q38" s="35" t="s">
        <v>59</v>
      </c>
      <c r="R38" s="35"/>
      <c r="S38" s="35"/>
      <c r="T38" s="35"/>
      <c r="U38" s="35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8"/>
      <c r="AK38" s="18"/>
      <c r="AM38" s="18"/>
      <c r="AN38" s="18"/>
    </row>
    <row r="39" spans="1:40">
      <c r="A39" s="37" t="s">
        <v>40</v>
      </c>
      <c r="R39" s="19"/>
      <c r="S39" s="19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</row>
    <row r="40" spans="1:40"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</row>
    <row r="41" spans="1:40"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</row>
    <row r="42" spans="1:40"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</row>
  </sheetData>
  <mergeCells count="36">
    <mergeCell ref="A11:C11"/>
    <mergeCell ref="AO5:AP5"/>
    <mergeCell ref="T5:AK5"/>
    <mergeCell ref="AL5:AM5"/>
    <mergeCell ref="H6:I8"/>
    <mergeCell ref="A3:S3"/>
    <mergeCell ref="H5:I5"/>
    <mergeCell ref="J5:S5"/>
    <mergeCell ref="F6:F9"/>
    <mergeCell ref="AQ6:AQ9"/>
    <mergeCell ref="L8:M8"/>
    <mergeCell ref="N8:O8"/>
    <mergeCell ref="P8:Q8"/>
    <mergeCell ref="R8:S8"/>
    <mergeCell ref="T8:V8"/>
    <mergeCell ref="AO8:AP8"/>
    <mergeCell ref="AF8:AH8"/>
    <mergeCell ref="AI8:AK8"/>
    <mergeCell ref="AL8:AN8"/>
    <mergeCell ref="AL6:AP7"/>
    <mergeCell ref="A12:C12"/>
    <mergeCell ref="A33:S33"/>
    <mergeCell ref="W8:Y8"/>
    <mergeCell ref="Z8:AB8"/>
    <mergeCell ref="AC8:AE8"/>
    <mergeCell ref="J6:K8"/>
    <mergeCell ref="L6:S7"/>
    <mergeCell ref="T6:AK7"/>
    <mergeCell ref="A6:A9"/>
    <mergeCell ref="B6:B9"/>
    <mergeCell ref="C6:C9"/>
    <mergeCell ref="E6:E9"/>
    <mergeCell ref="A24:C24"/>
    <mergeCell ref="H24:J24"/>
    <mergeCell ref="D6:D9"/>
    <mergeCell ref="G6:G9"/>
  </mergeCells>
  <dataValidations count="1">
    <dataValidation type="list" errorStyle="warning" allowBlank="1" showInputMessage="1" showErrorMessage="1" errorTitle="Izvēle tikai no saraksta!" error="Lūdzu izvēlēties vienu no vērtībām sarakstā." sqref="Q38:U38">
      <formula1>#REF!</formula1>
    </dataValidation>
  </dataValidations>
  <hyperlinks>
    <hyperlink ref="A39" r:id="rId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46" orientation="landscape" r:id="rId2"/>
  <headerFooter>
    <oddFooter>&amp;L&amp;F; &amp;C&amp;P no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2017_merki_FI</vt:lpstr>
      <vt:lpstr>'2017_merki_FI'!Print_Area</vt:lpstr>
      <vt:lpstr>'2017_merki_FI'!Print_Titles</vt:lpstr>
    </vt:vector>
  </TitlesOfParts>
  <Company>Finanšu ministrija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2017.gada plāns finanšu instrumentu investīcijām Kohēzijas politikas ES fondu 2014.-2020.gada plānošanas periodā</dc:title>
  <dc:subject>Informatīvā ziņojuma pielikums</dc:subject>
  <dc:creator>Signe Albiņa</dc:creator>
  <dc:description>67083808 signe.albina@fm.gov.lv</dc:description>
  <cp:lastModifiedBy>Ieva Ziepniece</cp:lastModifiedBy>
  <cp:lastPrinted>2017-02-27T08:12:16Z</cp:lastPrinted>
  <dcterms:created xsi:type="dcterms:W3CDTF">2009-08-28T08:44:59Z</dcterms:created>
  <dcterms:modified xsi:type="dcterms:W3CDTF">2017-02-27T08:12:44Z</dcterms:modified>
</cp:coreProperties>
</file>