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IVARS.JAKOVELS\Desktop\darbs\Oktobris\"/>
    </mc:Choice>
  </mc:AlternateContent>
  <xr:revisionPtr revIDLastSave="0" documentId="8_{9B8E0DA5-F03C-407B-8DDB-B6E6A05F768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G16" i="1" s="1"/>
  <c r="G37" i="1"/>
  <c r="G36" i="1"/>
  <c r="F26" i="1"/>
  <c r="G26" i="1" s="1"/>
  <c r="F25" i="1"/>
  <c r="G25" i="1" s="1"/>
  <c r="F24" i="1"/>
  <c r="G24" i="1" s="1"/>
  <c r="F23" i="1"/>
  <c r="G23" i="1" s="1"/>
  <c r="F22" i="1"/>
  <c r="G22" i="1" s="1"/>
  <c r="D26" i="1"/>
  <c r="E26" i="1" s="1"/>
  <c r="H26" i="1" s="1"/>
  <c r="D25" i="1"/>
  <c r="E25" i="1" s="1"/>
  <c r="D24" i="1"/>
  <c r="E24" i="1" s="1"/>
  <c r="D23" i="1"/>
  <c r="E23" i="1" s="1"/>
  <c r="H23" i="1" s="1"/>
  <c r="D22" i="1"/>
  <c r="E22" i="1" s="1"/>
  <c r="D20" i="1"/>
  <c r="E20" i="1" s="1"/>
  <c r="D19" i="1"/>
  <c r="E19" i="1" s="1"/>
  <c r="D18" i="1"/>
  <c r="E18" i="1" s="1"/>
  <c r="D17" i="1"/>
  <c r="E17" i="1" s="1"/>
  <c r="D16" i="1"/>
  <c r="E16" i="1" s="1"/>
  <c r="H16" i="1" s="1"/>
  <c r="G18" i="1"/>
  <c r="G17" i="1"/>
  <c r="F20" i="1"/>
  <c r="G20" i="1" s="1"/>
  <c r="F19" i="1"/>
  <c r="G19" i="1" s="1"/>
  <c r="F18" i="1"/>
  <c r="F17" i="1"/>
  <c r="D13" i="1"/>
  <c r="D29" i="1" s="1"/>
  <c r="E29" i="1" s="1"/>
  <c r="F13" i="1"/>
  <c r="G12" i="1"/>
  <c r="G11" i="1"/>
  <c r="G10" i="1"/>
  <c r="G9" i="1"/>
  <c r="H9" i="1" s="1"/>
  <c r="G8" i="1"/>
  <c r="H8" i="1" s="1"/>
  <c r="E12" i="1"/>
  <c r="H12" i="1" s="1"/>
  <c r="E11" i="1"/>
  <c r="H11" i="1" s="1"/>
  <c r="E10" i="1"/>
  <c r="H10" i="1" s="1"/>
  <c r="E9" i="1"/>
  <c r="E8" i="1"/>
  <c r="K13" i="1"/>
  <c r="I13" i="1"/>
  <c r="F29" i="1"/>
  <c r="G29" i="1" s="1"/>
  <c r="Q6" i="1"/>
  <c r="AL36" i="1"/>
  <c r="AL37" i="1"/>
  <c r="AL35" i="1"/>
  <c r="AL6" i="1"/>
  <c r="AF6" i="1"/>
  <c r="H25" i="1" l="1"/>
  <c r="E13" i="1"/>
  <c r="H18" i="1"/>
  <c r="H19" i="1"/>
  <c r="H24" i="1"/>
  <c r="G21" i="1"/>
  <c r="E15" i="1"/>
  <c r="H17" i="1"/>
  <c r="H20" i="1"/>
  <c r="H22" i="1"/>
  <c r="G13" i="1"/>
  <c r="H29" i="1"/>
  <c r="D31" i="1"/>
  <c r="E31" i="1" s="1"/>
  <c r="G15" i="1"/>
  <c r="D30" i="1"/>
  <c r="E30" i="1" s="1"/>
  <c r="H30" i="1" s="1"/>
  <c r="L13" i="1"/>
  <c r="L40" i="1" s="1"/>
  <c r="F30" i="1"/>
  <c r="G30" i="1" s="1"/>
  <c r="E21" i="1"/>
  <c r="D32" i="1"/>
  <c r="E32" i="1" s="1"/>
  <c r="F32" i="1"/>
  <c r="G32" i="1" s="1"/>
  <c r="F31" i="1"/>
  <c r="O40" i="1"/>
  <c r="Q40" i="1"/>
  <c r="E37" i="1"/>
  <c r="H37" i="1" s="1"/>
  <c r="H32" i="1" l="1"/>
  <c r="H21" i="1"/>
  <c r="H13" i="1"/>
  <c r="E27" i="1"/>
  <c r="E6" i="1" s="1"/>
  <c r="G31" i="1"/>
  <c r="H31" i="1" s="1"/>
  <c r="H15" i="1"/>
  <c r="G27" i="1"/>
  <c r="E33" i="1"/>
  <c r="E36" i="1"/>
  <c r="H36" i="1" s="1"/>
  <c r="C35" i="1"/>
  <c r="G35" i="1" s="1"/>
  <c r="G38" i="1" s="1"/>
  <c r="H27" i="1" l="1"/>
  <c r="G33" i="1"/>
  <c r="H33" i="1" s="1"/>
  <c r="G6" i="1"/>
  <c r="J13" i="1"/>
  <c r="J40" i="1" s="1"/>
  <c r="M40" i="1" s="1"/>
  <c r="S40" i="1"/>
  <c r="T40" i="1" s="1"/>
  <c r="AG40" i="1"/>
  <c r="AD40" i="1"/>
  <c r="AK40" i="1"/>
  <c r="X40" i="1"/>
  <c r="AB40" i="1"/>
  <c r="V40" i="1"/>
  <c r="Z40" i="1"/>
  <c r="T6" i="1"/>
  <c r="E35" i="1"/>
  <c r="G40" i="1" l="1"/>
  <c r="H35" i="1"/>
  <c r="E38" i="1"/>
  <c r="M13" i="1"/>
  <c r="AI40" i="1"/>
  <c r="AL40" i="1" s="1"/>
  <c r="H38" i="1" l="1"/>
  <c r="E40" i="1"/>
  <c r="H40" i="1" s="1"/>
  <c r="H6" i="1"/>
  <c r="AL41" i="1"/>
</calcChain>
</file>

<file path=xl/sharedStrings.xml><?xml version="1.0" encoding="utf-8"?>
<sst xmlns="http://schemas.openxmlformats.org/spreadsheetml/2006/main" count="271" uniqueCount="118">
  <si>
    <t>AR ZILU KRĀSU IR APRĒĶINA PIEMĒRS LABĀKAI UZTVERAMĪBAI</t>
  </si>
  <si>
    <t xml:space="preserve">Fiksētās summas maksājuma aprēķina un piemērošanas metodika sistēmisku atbalsta risinājumu izstrādāšanas izglītības kvalitātes un satura elastības nodrošināšanas izmaksu segšanai Eiropas Savienības kohēzijas politikas programmas 2021. – 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īstenošanai, 
BUDŽETA TĀMES VEIDLAPA
</t>
  </si>
  <si>
    <t>Kods</t>
  </si>
  <si>
    <t>Izmaksu pozīcijas nosaukums</t>
  </si>
  <si>
    <t>mērvienība</t>
  </si>
  <si>
    <t>1. fiksētās summas maksājuma, t.sk.starpposma  rezultāta Nr. atbilstoši metodikas 3.pielikumam</t>
  </si>
  <si>
    <t>2. fiksētās summas maksājuma, t.sk.starpposma  rezultāta Nr. atbilstoši metodikas 3.pielikumam</t>
  </si>
  <si>
    <t>3.fiksētās summas maksājuma  rezultāta Nr. atbilstoši metodikas 3.pielikumam</t>
  </si>
  <si>
    <t>4.fiksētās summas maksājuma, t.sk.starpposma  rezultāta Nr. atbilstoši metodikas 3.pielikumam</t>
  </si>
  <si>
    <t>5.fiksētās summas maksājuma  rezultāta Nr. atbilstoši metodikas 3.pielikumam</t>
  </si>
  <si>
    <t>6.fiksētās summas maksājuma  rezultāta Nr. atbilstoši metodikas 3.pielikumam</t>
  </si>
  <si>
    <t>7.fiksētās summas maksājuma  rezultāta Nr. atbilstoši metodikas 3.pielikumam</t>
  </si>
  <si>
    <t>8.iksētās summas maksājuma  rezultāta Nr. atbilstoši metodikas 3.pielikumam</t>
  </si>
  <si>
    <t>9.fiksētās summas maksājuma, t.sk.starpposma  rezultāta Nr. atbilstoši metodikas 3.pielikumam</t>
  </si>
  <si>
    <t>10.fiksētās summas maksājuma, t.sk.starpposma  rezultāta Nr. atbilstoši metodikas 3.pielikumam</t>
  </si>
  <si>
    <t>1.1.1.</t>
  </si>
  <si>
    <t>1.1.</t>
  </si>
  <si>
    <t>kopā</t>
  </si>
  <si>
    <t>1.2.1.</t>
  </si>
  <si>
    <t>1.2.</t>
  </si>
  <si>
    <t>1.3.</t>
  </si>
  <si>
    <t>2.1.1.</t>
  </si>
  <si>
    <t>2.1.</t>
  </si>
  <si>
    <t>2.2.</t>
  </si>
  <si>
    <t>2.3.</t>
  </si>
  <si>
    <t>2.4.</t>
  </si>
  <si>
    <t>2.5.</t>
  </si>
  <si>
    <t>3.1.1.</t>
  </si>
  <si>
    <t>3.1.</t>
  </si>
  <si>
    <t>3.2.1.</t>
  </si>
  <si>
    <t>3.2.</t>
  </si>
  <si>
    <t>procenti</t>
  </si>
  <si>
    <t>-</t>
  </si>
  <si>
    <t>2.</t>
  </si>
  <si>
    <t>stundas likme, euro</t>
  </si>
  <si>
    <t>daudzums, h</t>
  </si>
  <si>
    <t>summa euro</t>
  </si>
  <si>
    <t>2.1</t>
  </si>
  <si>
    <t>Projekta koordinators</t>
  </si>
  <si>
    <t>2.2</t>
  </si>
  <si>
    <t>Departamenta direktors </t>
  </si>
  <si>
    <t>2.3</t>
  </si>
  <si>
    <t>Departamenta direktora vietnieks </t>
  </si>
  <si>
    <t>2.4</t>
  </si>
  <si>
    <t>Vecākais/-ie eksperts/-i</t>
  </si>
  <si>
    <t>Sabiedrisko attiecību speciālists </t>
  </si>
  <si>
    <t>prēmijas/pabalsta kopējais apjoms</t>
  </si>
  <si>
    <t xml:space="preserve">summa euro </t>
  </si>
  <si>
    <t>h</t>
  </si>
  <si>
    <t>2.6.</t>
  </si>
  <si>
    <t>2.6.1.</t>
  </si>
  <si>
    <t>2.6.2.</t>
  </si>
  <si>
    <t>Novērtēšanas prēmijas, departamenta direktors</t>
  </si>
  <si>
    <t>2.6.3.</t>
  </si>
  <si>
    <t>Novērtēšanas prēmijas, departamenta direktora vietnieks</t>
  </si>
  <si>
    <t>2.6.4.</t>
  </si>
  <si>
    <t>Novērtēšanas prēmijas, Vecākais/-ie eksperts/-i</t>
  </si>
  <si>
    <t>2.6.5.</t>
  </si>
  <si>
    <t>Novērtēšanas prēmijas, Sabiedrisko attiecību speciālists </t>
  </si>
  <si>
    <t>2.7.</t>
  </si>
  <si>
    <t>2.7.1.</t>
  </si>
  <si>
    <t>2.7.2.</t>
  </si>
  <si>
    <t>2.7.3.</t>
  </si>
  <si>
    <t>2.7.4.</t>
  </si>
  <si>
    <t>2.7.5.</t>
  </si>
  <si>
    <t>vienība, euro</t>
  </si>
  <si>
    <t>2.8.</t>
  </si>
  <si>
    <t>2.9.</t>
  </si>
  <si>
    <t>2.10.</t>
  </si>
  <si>
    <t>2.11.</t>
  </si>
  <si>
    <t>3.</t>
  </si>
  <si>
    <t>Projekta īstenošanas darbību izmaksas</t>
  </si>
  <si>
    <t>vienība/
km/cits</t>
  </si>
  <si>
    <t>Transporta izmaksas iekšzemes komandējumu nodrošināšanai</t>
  </si>
  <si>
    <t>3.3.</t>
  </si>
  <si>
    <t>citas izmaksas (piemēram, pasākuma organizēšanas u.c.)</t>
  </si>
  <si>
    <t>Maksājums vai summas attiecināmība</t>
  </si>
  <si>
    <t>1.maks.</t>
  </si>
  <si>
    <t>2. maks.</t>
  </si>
  <si>
    <t>3. maks.</t>
  </si>
  <si>
    <t>4. maks.</t>
  </si>
  <si>
    <t>5.maks.</t>
  </si>
  <si>
    <t>6.maks.</t>
  </si>
  <si>
    <t>7.maks.</t>
  </si>
  <si>
    <t>8.maks.</t>
  </si>
  <si>
    <t>9.maks.</t>
  </si>
  <si>
    <t>10.maks.</t>
  </si>
  <si>
    <t>11.maks.</t>
  </si>
  <si>
    <t>12.maks.</t>
  </si>
  <si>
    <t>13.maks.</t>
  </si>
  <si>
    <t>14.maks.</t>
  </si>
  <si>
    <t>15.maks.</t>
  </si>
  <si>
    <t>KOPĀ</t>
  </si>
  <si>
    <t>PAVISAM KOPĀ</t>
  </si>
  <si>
    <t>NE VAIRĀK PAR 200 000 eur</t>
  </si>
  <si>
    <t>Projekta personāla izmaksas (vārds, uzvārds)</t>
  </si>
  <si>
    <t>Novērtēšanas prēmija, projekta koordinators</t>
  </si>
  <si>
    <r>
      <t>Projekta personāla izmaksas saskaņā ar netiešo izmaksu vienoto likmi</t>
    </r>
    <r>
      <rPr>
        <vertAlign val="superscript"/>
        <sz val="11"/>
        <rFont val="Calibri"/>
        <family val="2"/>
        <scheme val="minor"/>
      </rPr>
      <t>1</t>
    </r>
  </si>
  <si>
    <r>
      <t>procenti</t>
    </r>
    <r>
      <rPr>
        <vertAlign val="superscript"/>
        <sz val="11"/>
        <rFont val="Calibri"/>
        <family val="2"/>
        <scheme val="minor"/>
      </rPr>
      <t>2</t>
    </r>
  </si>
  <si>
    <r>
      <t>Naudas balvas, prēmijas un piemaksas</t>
    </r>
    <r>
      <rPr>
        <vertAlign val="superscript"/>
        <sz val="11"/>
        <rFont val="Calibri"/>
        <family val="2"/>
        <scheme val="minor"/>
      </rPr>
      <t>3</t>
    </r>
  </si>
  <si>
    <r>
      <t>Atvaļinājuma pabalsts</t>
    </r>
    <r>
      <rPr>
        <vertAlign val="superscript"/>
        <sz val="11"/>
        <rFont val="Calibri"/>
        <family val="2"/>
        <scheme val="minor"/>
      </rPr>
      <t>4</t>
    </r>
  </si>
  <si>
    <r>
      <t>vienība, euro</t>
    </r>
    <r>
      <rPr>
        <vertAlign val="superscript"/>
        <sz val="11"/>
        <rFont val="Calibri"/>
        <family val="2"/>
        <scheme val="minor"/>
      </rPr>
      <t>5</t>
    </r>
  </si>
  <si>
    <r>
      <t>Veselības apdrošināšanas izmaksas</t>
    </r>
    <r>
      <rPr>
        <vertAlign val="superscript"/>
        <sz val="11"/>
        <rFont val="Calibri"/>
        <family val="2"/>
        <scheme val="minor"/>
      </rPr>
      <t>6</t>
    </r>
  </si>
  <si>
    <r>
      <t>Obligāto veselības pārbaužu izmaksas</t>
    </r>
    <r>
      <rPr>
        <vertAlign val="superscript"/>
        <sz val="11"/>
        <rFont val="Calibri"/>
        <family val="2"/>
        <scheme val="minor"/>
      </rPr>
      <t>7</t>
    </r>
  </si>
  <si>
    <r>
      <t>Speciālo medicīnisko optisko redzes korekcijas līdzekļu kompensācijas izmaksas</t>
    </r>
    <r>
      <rPr>
        <vertAlign val="superscript"/>
        <sz val="11"/>
        <rFont val="Calibri"/>
        <family val="2"/>
        <scheme val="minor"/>
      </rPr>
      <t>8</t>
    </r>
  </si>
  <si>
    <r>
      <t>Darba vietu aprīkojuma iegāde vai noma</t>
    </r>
    <r>
      <rPr>
        <vertAlign val="superscript"/>
        <sz val="11"/>
        <rFont val="Calibri"/>
        <family val="2"/>
        <scheme val="minor"/>
      </rPr>
      <t>9</t>
    </r>
  </si>
  <si>
    <r>
      <t>Iekšzemes komandējumi</t>
    </r>
    <r>
      <rPr>
        <vertAlign val="superscript"/>
        <sz val="11"/>
        <rFont val="Calibri"/>
        <family val="2"/>
        <scheme val="minor"/>
      </rPr>
      <t>10</t>
    </r>
  </si>
  <si>
    <r>
      <rPr>
        <i/>
        <vertAlign val="superscript"/>
        <sz val="11"/>
        <color rgb="FF00B0F0"/>
        <rFont val="Calibri"/>
        <family val="2"/>
        <scheme val="minor"/>
      </rPr>
      <t>1</t>
    </r>
    <r>
      <rPr>
        <i/>
        <sz val="11"/>
        <color rgb="FF00B0F0"/>
        <rFont val="Calibri"/>
        <family val="2"/>
        <charset val="186"/>
        <scheme val="minor"/>
      </rPr>
      <t xml:space="preserve"> izmaksas saskaņā ar netiešo izmaksu vienoto likmi 15% apmērā aprēķina no pielikuma 2.1.-2.7. kodu izdevumu summas</t>
    </r>
  </si>
  <si>
    <r>
      <rPr>
        <i/>
        <vertAlign val="superscript"/>
        <sz val="11"/>
        <color rgb="FF00B0F0"/>
        <rFont val="Calibri"/>
        <family val="2"/>
        <scheme val="minor"/>
      </rPr>
      <t>3</t>
    </r>
    <r>
      <rPr>
        <i/>
        <sz val="11"/>
        <color rgb="FF00B0F0"/>
        <rFont val="Calibri"/>
        <family val="2"/>
        <charset val="186"/>
        <scheme val="minor"/>
      </rPr>
      <t xml:space="preserve"> Novērtēšanas prēmijas izmaksu kolonnā "C" norāda iestādes iekšējās kartībās noteikto %. Proporcijas aprēķinam tiek ņemts Vispārējās regulas Nr. 2021/1060 55.panta 2.punkta a) apakšpunktam, kas nosaka, ka, lai noteiktu tiešās personāla izmaksas  stundas likmi, jaunākās dokumentētās darbaspēka gada bruto izmaksas dala ar 1720 stundām attiecībā uz personām, kas strādā pilnu slodzi, vai ar atbilstīgu proporcionālu daļu no 1720 stundām attiecībā uz personām, kas strādā nepilnu slodzi – konkrētā gada likme/1720 stundas = likme stundā (ieskaitot darba devēja valsts sociālās apdrošināšanas obligāto iemaksu). Aprēķina formula - amata vietai noteikto h likmi * 1720 h / 12 mēnešiem * novērtēšanas prēmijas % = nonāk pie novērtēšanas prēmijas pilna apmēra * konkrētā fiksētā maksājuma rezultāta sasniegšanā konkrētā amata vietas nostrādāto h proporcionālo daļu pret 100%. Piemērs, ja amata vietas h likme ir 18,26 euro, novērtēšanas prēmijas likme ir 65%, nostrādāto h skaits 10 h - 18,26 euro *1720 h / 12 mēneši *65% = 1701,22 euro/1720 * 10h = 9,89 euro</t>
    </r>
  </si>
  <si>
    <r>
      <rPr>
        <i/>
        <vertAlign val="superscript"/>
        <sz val="11"/>
        <color rgb="FF00B0F0"/>
        <rFont val="Calibri"/>
        <family val="2"/>
        <scheme val="minor"/>
      </rPr>
      <t>4</t>
    </r>
    <r>
      <rPr>
        <i/>
        <sz val="11"/>
        <color rgb="FF00B0F0"/>
        <rFont val="Calibri"/>
        <family val="2"/>
        <charset val="186"/>
        <scheme val="minor"/>
      </rPr>
      <t xml:space="preserve"> Atvaļinājuma pabalsta izmaksu kolonnā "C" norāda iestādes iekšējās kartībās noteikto %. Aprēķins analogs kā novērtēšanas prēmijas proporcionālās daļas noteikšanai</t>
    </r>
  </si>
  <si>
    <r>
      <rPr>
        <i/>
        <vertAlign val="superscript"/>
        <sz val="11"/>
        <color rgb="FF00B0F0"/>
        <rFont val="Calibri"/>
        <family val="2"/>
        <scheme val="minor"/>
      </rPr>
      <t>5</t>
    </r>
    <r>
      <rPr>
        <i/>
        <sz val="11"/>
        <color rgb="FF00B0F0"/>
        <rFont val="Calibri"/>
        <family val="2"/>
        <charset val="186"/>
        <scheme val="minor"/>
      </rPr>
      <t xml:space="preserve"> tabulas 2.8. - 2.11.kodā noteikto izmaksu vienību (euro) sadarbības parneris pamato ar iestādes iekšējiem dokumentiem un attiecīgo proporciju attiecina no projekta</t>
    </r>
  </si>
  <si>
    <r>
      <rPr>
        <i/>
        <vertAlign val="superscript"/>
        <sz val="11"/>
        <color rgb="FF00B0F0"/>
        <rFont val="Calibri"/>
        <family val="2"/>
        <scheme val="minor"/>
      </rPr>
      <t>6</t>
    </r>
    <r>
      <rPr>
        <i/>
        <sz val="11"/>
        <color rgb="FF00B0F0"/>
        <rFont val="Calibri"/>
        <family val="2"/>
        <charset val="186"/>
        <scheme val="minor"/>
      </rPr>
      <t xml:space="preserve"> Veselības apdrošināšanas izmaksu kolonnā "C" norāda aktuālā gada veselības apdrošināšanas polises cenu. Proporcijas aprēķinam tiek ņemts Vispārējās regulas Nr. 2021/1060 55.panta 2.punkta a) apakšpunkts. Aprēķina formula - veselības apdrošināšanas polises cenu/ 1720 stundām; noapaļo * ar konkrētajā fiksētajā maksājuma rezultātā vai starposma rezultātā nostrādāto visu darbinieku stundu kopskaitu. Piemēram, ja kopējais visu darbinieku nostrādātais stundu kopskaits fiksētā maksājuma rezultāta sasniegšanai ir 84 h, veselības polises cena ir 380 EUR, tad aprēķins ir šāds  380 euro/1720 h = 0,22 euro *84 h = 18,48 euro</t>
    </r>
  </si>
  <si>
    <r>
      <rPr>
        <i/>
        <vertAlign val="superscript"/>
        <sz val="11"/>
        <color rgb="FF00B0F0"/>
        <rFont val="Calibri"/>
        <family val="2"/>
        <scheme val="minor"/>
      </rPr>
      <t xml:space="preserve">7 </t>
    </r>
    <r>
      <rPr>
        <i/>
        <sz val="11"/>
        <color rgb="FF00B0F0"/>
        <rFont val="Calibri"/>
        <family val="2"/>
        <charset val="186"/>
        <scheme val="minor"/>
      </rPr>
      <t xml:space="preserve">Obligāto veselības pārbaužu izmaksu kolonnā "C" norāda aktuālo iestādes plānoto atbalsta apjomu, aprēķina formula analoga veselības apdrošināšanas proporcijas aprēķinam. Piemēram, ja kopējais visu darbinieku nostrādātais stundu kopskaits fiksētā maksājuma rezultāta sasniegšanai ir 84 h, obligāto veselības pārbaužu izmaksas 50 euro, tad aprēķins ir šāds - 50 euro / 1720 h = 0,03 euro * 84 h = 2,52 euro </t>
    </r>
  </si>
  <si>
    <r>
      <rPr>
        <i/>
        <vertAlign val="superscript"/>
        <sz val="11"/>
        <color rgb="FF00B0F0"/>
        <rFont val="Calibri"/>
        <family val="2"/>
        <scheme val="minor"/>
      </rPr>
      <t>8</t>
    </r>
    <r>
      <rPr>
        <i/>
        <sz val="11"/>
        <color rgb="FF00B0F0"/>
        <rFont val="Calibri"/>
        <family val="2"/>
        <charset val="186"/>
        <scheme val="minor"/>
      </rPr>
      <t xml:space="preserve"> Speciālo medicīnisko optisko redzes korekcijas līdzekļu kompensācijas izmaksu kolonnā "C" norāda aktuālo iestādes plānoto atbalsta apjomu, aprēķina formula analoga veselības apdrošināšanas proporcijas aprēķinam. Piemēram, ja kopējais visu darbinieku nostrādātais stundu kopskaits fiksētā maksājuma rezultāta sasniegšanai ir 84 h, obligāto veselības pārbaužu izmaksas 100 euro, tad aprēķins ir šāds - 100 euro /1720 h = 0,06 euro * 84 h = 5,04 euro </t>
    </r>
  </si>
  <si>
    <r>
      <rPr>
        <i/>
        <vertAlign val="superscript"/>
        <sz val="11"/>
        <color rgb="FF00B0F0"/>
        <rFont val="Calibri"/>
        <family val="2"/>
        <scheme val="minor"/>
      </rPr>
      <t>9</t>
    </r>
    <r>
      <rPr>
        <i/>
        <sz val="11"/>
        <color rgb="FF00B0F0"/>
        <rFont val="Calibri"/>
        <family val="2"/>
        <charset val="186"/>
        <scheme val="minor"/>
      </rPr>
      <t xml:space="preserve"> Darba vietas aprīkojuma iegādes vai nomas proporcijas aprēķinam tiek ņemts Vispārējās regulas Nr. 2021/1060 55.panta 2.punkta a) apakšpunkts. Aprēķina formula - kopējo atļauto finanšu apjomu darba vietas aprīkojumam/ projekta īstenošanas kopējo laiku gados/ 1720 h; noapaļo * ar konkrētajā fiksētajā maksājuma rezultātā vai starposma rezultātā nostrādāto visu darbinieku stundu skaitu.  Piemēram, ja kopējais visu darbinieku nostrādātais stundu skaits fiksētā maksājuma rezultāta sasniegšanai ir 84 h, darba vietas aprīkojuma vai nomas izmaksas 3000 euro, tad aprēķins ir šāds - 3000 euro / 5 gadi/ 1720 h = 0,35 euro * 84 h = 29,40 euro </t>
    </r>
  </si>
  <si>
    <r>
      <rPr>
        <i/>
        <vertAlign val="superscript"/>
        <sz val="11"/>
        <color rgb="FF00B0F0"/>
        <rFont val="Calibri"/>
        <family val="2"/>
        <scheme val="minor"/>
      </rPr>
      <t>10</t>
    </r>
    <r>
      <rPr>
        <i/>
        <sz val="11"/>
        <color rgb="FF00B0F0"/>
        <rFont val="Calibri"/>
        <family val="2"/>
        <charset val="186"/>
        <scheme val="minor"/>
      </rPr>
      <t xml:space="preserve"> komandējuma aprēķina piemērā dota summa divu dienu komandējumam ar vienu nakšņošanu ārpus Rīgas vienam cilvēkam. Aprēķins - 57 euro + 8 euro * 2 dienas = 73 euro</t>
    </r>
  </si>
  <si>
    <r>
      <rPr>
        <i/>
        <vertAlign val="superscript"/>
        <sz val="11"/>
        <color rgb="FF00B0F0"/>
        <rFont val="Calibri"/>
        <family val="2"/>
        <scheme val="minor"/>
      </rPr>
      <t>2</t>
    </r>
    <r>
      <rPr>
        <i/>
        <sz val="11"/>
        <color rgb="FF00B0F0"/>
        <rFont val="Calibri"/>
        <family val="2"/>
        <charset val="186"/>
        <scheme val="minor"/>
      </rPr>
      <t xml:space="preserve"> procenti noteikti atbilstoši nacionālajam normatīvajam regulējumam un sadarbības partnera iekšējiem normatīvajiem dokumentiem</t>
    </r>
  </si>
  <si>
    <t>2.pielikums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</si>
</sst>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charset val="186"/>
      <scheme val="minor"/>
    </font>
    <font>
      <b/>
      <sz val="11"/>
      <name val="Calibri"/>
      <family val="2"/>
      <charset val="186"/>
      <scheme val="minor"/>
    </font>
    <font>
      <sz val="11"/>
      <name val="Calibri"/>
      <family val="2"/>
      <charset val="186"/>
      <scheme val="minor"/>
    </font>
    <font>
      <i/>
      <sz val="11"/>
      <color rgb="FF00B0F0"/>
      <name val="Calibri"/>
      <family val="2"/>
      <charset val="186"/>
      <scheme val="minor"/>
    </font>
    <font>
      <sz val="11"/>
      <color rgb="FF00B0F0"/>
      <name val="Calibri"/>
      <family val="2"/>
      <charset val="186"/>
      <scheme val="minor"/>
    </font>
    <font>
      <b/>
      <sz val="11"/>
      <color rgb="FF00B0F0"/>
      <name val="Calibri"/>
      <family val="2"/>
      <charset val="186"/>
      <scheme val="minor"/>
    </font>
    <font>
      <b/>
      <i/>
      <sz val="18"/>
      <color rgb="FF00B0F0"/>
      <name val="Calibri"/>
      <family val="2"/>
      <charset val="186"/>
      <scheme val="minor"/>
    </font>
    <font>
      <i/>
      <sz val="11"/>
      <name val="Calibri"/>
      <family val="2"/>
      <charset val="186"/>
      <scheme val="minor"/>
    </font>
    <font>
      <b/>
      <i/>
      <sz val="11"/>
      <color rgb="FF00B0F0"/>
      <name val="Calibri"/>
      <family val="2"/>
      <charset val="186"/>
      <scheme val="minor"/>
    </font>
    <font>
      <b/>
      <sz val="11"/>
      <color theme="1"/>
      <name val="Calibri"/>
      <family val="2"/>
      <charset val="186"/>
      <scheme val="minor"/>
    </font>
    <font>
      <sz val="11"/>
      <color theme="1"/>
      <name val="Calibri"/>
      <family val="2"/>
      <scheme val="minor"/>
    </font>
    <font>
      <b/>
      <i/>
      <sz val="11"/>
      <name val="Calibri"/>
      <family val="2"/>
      <charset val="186"/>
      <scheme val="minor"/>
    </font>
    <font>
      <vertAlign val="superscript"/>
      <sz val="11"/>
      <name val="Calibri"/>
      <family val="2"/>
      <scheme val="minor"/>
    </font>
    <font>
      <i/>
      <vertAlign val="superscript"/>
      <sz val="11"/>
      <color rgb="FF00B0F0"/>
      <name val="Calibri"/>
      <family val="2"/>
      <scheme val="minor"/>
    </font>
    <font>
      <i/>
      <sz val="11"/>
      <color rgb="FF00B0F0"/>
      <name val="Calibri"/>
      <family val="2"/>
      <scheme val="minor"/>
    </font>
  </fonts>
  <fills count="8">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79998168889431442"/>
        <bgColor indexed="64"/>
      </patternFill>
    </fill>
  </fills>
  <borders count="64">
    <border>
      <left/>
      <right/>
      <top/>
      <bottom/>
      <diagonal/>
    </border>
    <border>
      <left/>
      <right style="hair">
        <color auto="1"/>
      </right>
      <top style="thin">
        <color indexed="64"/>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bottom/>
      <diagonal/>
    </border>
    <border>
      <left style="hair">
        <color auto="1"/>
      </left>
      <right/>
      <top/>
      <bottom/>
      <diagonal/>
    </border>
    <border>
      <left style="thin">
        <color indexed="64"/>
      </left>
      <right style="thin">
        <color indexed="64"/>
      </right>
      <top/>
      <bottom/>
      <diagonal/>
    </border>
    <border>
      <left style="thin">
        <color indexed="64"/>
      </left>
      <right style="hair">
        <color auto="1"/>
      </right>
      <top/>
      <bottom/>
      <diagonal/>
    </border>
    <border>
      <left style="hair">
        <color indexed="64"/>
      </left>
      <right style="hair">
        <color indexed="64"/>
      </right>
      <top/>
      <bottom/>
      <diagonal/>
    </border>
    <border>
      <left style="thin">
        <color indexed="64"/>
      </left>
      <right/>
      <top/>
      <bottom/>
      <diagonal/>
    </border>
    <border>
      <left/>
      <right style="hair">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thin">
        <color indexed="64"/>
      </left>
      <right style="hair">
        <color auto="1"/>
      </right>
      <top style="hair">
        <color indexed="64"/>
      </top>
      <bottom/>
      <diagonal/>
    </border>
    <border>
      <left style="hair">
        <color indexed="64"/>
      </left>
      <right style="hair">
        <color indexed="64"/>
      </right>
      <top style="hair">
        <color indexed="64"/>
      </top>
      <bottom/>
      <diagonal/>
    </border>
    <border>
      <left style="thin">
        <color indexed="64"/>
      </left>
      <right/>
      <top style="hair">
        <color auto="1"/>
      </top>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thin">
        <color indexed="64"/>
      </top>
      <bottom style="thin">
        <color indexed="64"/>
      </bottom>
      <diagonal/>
    </border>
    <border>
      <left style="thin">
        <color rgb="FF000000"/>
      </left>
      <right style="thin">
        <color rgb="FF000000"/>
      </right>
      <top style="dotted">
        <color rgb="FF000000"/>
      </top>
      <bottom style="dotted">
        <color rgb="FF000000"/>
      </bottom>
      <diagonal/>
    </border>
    <border>
      <left style="thin">
        <color indexed="64"/>
      </left>
      <right/>
      <top style="thin">
        <color indexed="64"/>
      </top>
      <bottom style="hair">
        <color auto="1"/>
      </bottom>
      <diagonal/>
    </border>
    <border>
      <left/>
      <right/>
      <top/>
      <bottom style="hair">
        <color auto="1"/>
      </bottom>
      <diagonal/>
    </border>
    <border>
      <left/>
      <right/>
      <top style="hair">
        <color auto="1"/>
      </top>
      <bottom/>
      <diagonal/>
    </border>
    <border>
      <left style="thin">
        <color rgb="FF000000"/>
      </left>
      <right style="thin">
        <color rgb="FF000000"/>
      </right>
      <top style="hair">
        <color rgb="FF000000"/>
      </top>
      <bottom style="dotted">
        <color rgb="FF000000"/>
      </bottom>
      <diagonal/>
    </border>
    <border>
      <left style="thin">
        <color rgb="FF000000"/>
      </left>
      <right style="thin">
        <color indexed="64"/>
      </right>
      <top style="hair">
        <color auto="1"/>
      </top>
      <bottom style="hair">
        <color rgb="FF000000"/>
      </bottom>
      <diagonal/>
    </border>
    <border>
      <left style="thin">
        <color rgb="FF000000"/>
      </left>
      <right style="thin">
        <color indexed="64"/>
      </right>
      <top style="hair">
        <color rgb="FF000000"/>
      </top>
      <bottom style="hair">
        <color rgb="FF000000"/>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right style="thin">
        <color indexed="64"/>
      </right>
      <top style="thin">
        <color indexed="64"/>
      </top>
      <bottom style="thin">
        <color indexed="64"/>
      </bottom>
      <diagonal/>
    </border>
    <border>
      <left style="hair">
        <color auto="1"/>
      </left>
      <right/>
      <top style="thin">
        <color indexed="64"/>
      </top>
      <bottom style="hair">
        <color auto="1"/>
      </bottom>
      <diagonal/>
    </border>
    <border>
      <left style="hair">
        <color indexed="64"/>
      </left>
      <right/>
      <top/>
      <bottom style="thin">
        <color indexed="64"/>
      </bottom>
      <diagonal/>
    </border>
    <border>
      <left style="hair">
        <color auto="1"/>
      </left>
      <right/>
      <top style="thin">
        <color indexed="64"/>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dotted">
        <color rgb="FF000000"/>
      </top>
      <bottom/>
      <diagonal/>
    </border>
    <border>
      <left/>
      <right style="thin">
        <color rgb="FF000000"/>
      </right>
      <top style="hair">
        <color indexed="64"/>
      </top>
      <bottom style="hair">
        <color indexed="64"/>
      </bottom>
      <diagonal/>
    </border>
    <border>
      <left/>
      <right style="thin">
        <color rgb="FF000000"/>
      </right>
      <top style="hair">
        <color indexed="64"/>
      </top>
      <bottom/>
      <diagonal/>
    </border>
    <border>
      <left style="thin">
        <color rgb="FF000000"/>
      </left>
      <right style="thin">
        <color rgb="FF000000"/>
      </right>
      <top style="hair">
        <color rgb="FF000000"/>
      </top>
      <bottom/>
      <diagonal/>
    </border>
    <border>
      <left style="thin">
        <color rgb="FF000000"/>
      </left>
      <right style="thin">
        <color indexed="64"/>
      </right>
      <top style="hair">
        <color rgb="FF000000"/>
      </top>
      <bottom/>
      <diagonal/>
    </border>
    <border>
      <left style="thin">
        <color rgb="FF000000"/>
      </left>
      <right style="thin">
        <color rgb="FF000000"/>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auto="1"/>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diagonal/>
    </border>
    <border>
      <left/>
      <right style="hair">
        <color auto="1"/>
      </right>
      <top/>
      <bottom style="thin">
        <color indexed="64"/>
      </bottom>
      <diagonal/>
    </border>
    <border>
      <left style="thin">
        <color indexed="64"/>
      </left>
      <right style="thin">
        <color indexed="64"/>
      </right>
      <top style="hair">
        <color auto="1"/>
      </top>
      <bottom/>
      <diagonal/>
    </border>
  </borders>
  <cellStyleXfs count="2">
    <xf numFmtId="0" fontId="0" fillId="0" borderId="0"/>
    <xf numFmtId="9" fontId="11" fillId="0" borderId="0" applyFont="0" applyFill="0" applyBorder="0" applyAlignment="0" applyProtection="0"/>
  </cellStyleXfs>
  <cellXfs count="218">
    <xf numFmtId="0" fontId="0" fillId="0" borderId="0" xfId="0"/>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2" fillId="3" borderId="11" xfId="0" applyFont="1" applyFill="1" applyBorder="1" applyAlignment="1">
      <alignment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4" fontId="2" fillId="4" borderId="11" xfId="0" applyNumberFormat="1" applyFont="1" applyFill="1" applyBorder="1" applyAlignment="1">
      <alignment horizontal="right" vertical="center" wrapText="1"/>
    </xf>
    <xf numFmtId="49" fontId="3" fillId="0" borderId="34" xfId="0" applyNumberFormat="1" applyFont="1" applyBorder="1" applyAlignment="1">
      <alignment horizontal="center" vertical="center" wrapText="1"/>
    </xf>
    <xf numFmtId="49" fontId="2" fillId="3" borderId="34" xfId="0" applyNumberFormat="1" applyFont="1" applyFill="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0" fontId="3" fillId="0" borderId="35" xfId="0" applyFont="1" applyBorder="1" applyAlignment="1">
      <alignment horizontal="left" vertical="center" wrapText="1"/>
    </xf>
    <xf numFmtId="0" fontId="1" fillId="2" borderId="3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39" xfId="0" applyFont="1" applyBorder="1" applyAlignment="1">
      <alignment horizontal="left" vertical="center" wrapText="1"/>
    </xf>
    <xf numFmtId="0" fontId="3" fillId="4" borderId="11"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 xfId="0" applyFont="1" applyBorder="1" applyAlignment="1">
      <alignmen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2" fillId="3" borderId="12" xfId="0" applyFont="1" applyFill="1" applyBorder="1" applyAlignment="1">
      <alignment horizontal="center" vertical="center" wrapText="1"/>
    </xf>
    <xf numFmtId="2" fontId="0" fillId="0" borderId="0" xfId="0" applyNumberFormat="1"/>
    <xf numFmtId="0" fontId="3" fillId="0" borderId="29" xfId="0" applyFont="1" applyBorder="1" applyAlignment="1">
      <alignment horizontal="center" vertical="center" wrapText="1"/>
    </xf>
    <xf numFmtId="0" fontId="0" fillId="4" borderId="11" xfId="0" applyFill="1" applyBorder="1"/>
    <xf numFmtId="0" fontId="3" fillId="0" borderId="9" xfId="0"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4"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2" fillId="3" borderId="13" xfId="0" applyFont="1" applyFill="1" applyBorder="1" applyAlignment="1">
      <alignment horizontal="center" vertical="center" wrapText="1"/>
    </xf>
    <xf numFmtId="0" fontId="0" fillId="5" borderId="0" xfId="0" applyFill="1"/>
    <xf numFmtId="0" fontId="1" fillId="5" borderId="0" xfId="0" applyFont="1" applyFill="1"/>
    <xf numFmtId="0" fontId="2" fillId="3" borderId="11"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1" xfId="0"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0" borderId="17" xfId="0" applyFont="1" applyBorder="1" applyAlignment="1">
      <alignment horizontal="center" vertical="center" wrapText="1"/>
    </xf>
    <xf numFmtId="2" fontId="4" fillId="0" borderId="15"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2" fontId="6" fillId="4" borderId="11" xfId="0" applyNumberFormat="1" applyFont="1" applyFill="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7" xfId="0" applyFont="1" applyBorder="1" applyAlignment="1">
      <alignment horizontal="center" vertical="center" wrapText="1"/>
    </xf>
    <xf numFmtId="0" fontId="0" fillId="4" borderId="11" xfId="0"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0" fontId="3" fillId="0" borderId="24" xfId="0" applyFont="1" applyBorder="1" applyAlignment="1">
      <alignment horizontal="center" vertical="center" wrapText="1"/>
    </xf>
    <xf numFmtId="0" fontId="3" fillId="0" borderId="45" xfId="0" applyFont="1" applyBorder="1" applyAlignment="1">
      <alignment horizontal="center" vertical="center" wrapText="1"/>
    </xf>
    <xf numFmtId="0" fontId="0" fillId="0" borderId="0" xfId="0" applyAlignment="1">
      <alignment horizontal="center"/>
    </xf>
    <xf numFmtId="0" fontId="1" fillId="2" borderId="31" xfId="0" applyFont="1" applyFill="1" applyBorder="1" applyAlignment="1">
      <alignment horizontal="center" vertical="center" wrapText="1"/>
    </xf>
    <xf numFmtId="9" fontId="3" fillId="0" borderId="0" xfId="0" applyNumberFormat="1" applyFont="1" applyAlignment="1">
      <alignment horizontal="center" vertical="center" wrapText="1"/>
    </xf>
    <xf numFmtId="0" fontId="2" fillId="3" borderId="10"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8" xfId="0" applyFont="1" applyBorder="1" applyAlignment="1">
      <alignment horizontal="center" vertical="center" wrapText="1"/>
    </xf>
    <xf numFmtId="0" fontId="0" fillId="4" borderId="46" xfId="0" applyFill="1" applyBorder="1"/>
    <xf numFmtId="2" fontId="4" fillId="0" borderId="43" xfId="0" applyNumberFormat="1" applyFont="1" applyBorder="1" applyAlignment="1">
      <alignment horizontal="center" vertical="center" wrapText="1"/>
    </xf>
    <xf numFmtId="2" fontId="4" fillId="0" borderId="44"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8" xfId="0" applyFont="1" applyBorder="1" applyAlignment="1">
      <alignment horizontal="center" vertical="center" wrapText="1"/>
    </xf>
    <xf numFmtId="0" fontId="0" fillId="4" borderId="13" xfId="0" applyFill="1" applyBorder="1"/>
    <xf numFmtId="2" fontId="8" fillId="0" borderId="43" xfId="0" applyNumberFormat="1" applyFont="1" applyBorder="1" applyAlignment="1">
      <alignment horizontal="center" vertical="center" wrapText="1"/>
    </xf>
    <xf numFmtId="2" fontId="8" fillId="0" borderId="44" xfId="0" applyNumberFormat="1" applyFont="1" applyBorder="1" applyAlignment="1">
      <alignment horizontal="center" vertical="center" wrapText="1"/>
    </xf>
    <xf numFmtId="2" fontId="2" fillId="4" borderId="11" xfId="0" applyNumberFormat="1" applyFont="1" applyFill="1" applyBorder="1"/>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0" fillId="4" borderId="13" xfId="0" applyFill="1" applyBorder="1" applyAlignment="1">
      <alignment horizontal="center" vertical="center"/>
    </xf>
    <xf numFmtId="2" fontId="1" fillId="5" borderId="0" xfId="0" applyNumberFormat="1" applyFont="1" applyFill="1"/>
    <xf numFmtId="2" fontId="9" fillId="0" borderId="15" xfId="0" applyNumberFormat="1" applyFont="1" applyBorder="1" applyAlignment="1">
      <alignment horizontal="center" vertical="center" wrapText="1"/>
    </xf>
    <xf numFmtId="2" fontId="2" fillId="4" borderId="11" xfId="0" applyNumberFormat="1" applyFont="1" applyFill="1" applyBorder="1" applyAlignment="1">
      <alignment horizontal="right" vertical="center" wrapText="1"/>
    </xf>
    <xf numFmtId="2" fontId="3" fillId="4" borderId="11" xfId="0" applyNumberFormat="1" applyFont="1" applyFill="1" applyBorder="1"/>
    <xf numFmtId="0" fontId="3" fillId="0" borderId="51" xfId="0" applyFont="1" applyBorder="1" applyAlignment="1">
      <alignment horizontal="left" vertical="center" wrapText="1"/>
    </xf>
    <xf numFmtId="0" fontId="3" fillId="0" borderId="50" xfId="0" applyFont="1" applyBorder="1" applyAlignment="1">
      <alignment horizontal="left" vertical="center" wrapText="1"/>
    </xf>
    <xf numFmtId="49" fontId="3" fillId="0" borderId="38" xfId="0" applyNumberFormat="1" applyFont="1" applyBorder="1" applyAlignment="1">
      <alignment horizontal="center" vertical="center" wrapText="1"/>
    </xf>
    <xf numFmtId="49" fontId="3" fillId="0" borderId="52"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54" xfId="0" applyFont="1" applyBorder="1" applyAlignment="1">
      <alignment horizontal="left" vertical="center" wrapText="1"/>
    </xf>
    <xf numFmtId="0" fontId="3" fillId="0" borderId="56" xfId="0" applyFont="1" applyBorder="1" applyAlignment="1">
      <alignment horizontal="left" vertical="center" wrapText="1"/>
    </xf>
    <xf numFmtId="2" fontId="4" fillId="0" borderId="28"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55" xfId="0" applyFont="1" applyBorder="1" applyAlignment="1">
      <alignment horizontal="center" vertical="center" wrapText="1"/>
    </xf>
    <xf numFmtId="2" fontId="4" fillId="0" borderId="42"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2" fontId="8" fillId="0" borderId="42" xfId="0" applyNumberFormat="1" applyFont="1" applyBorder="1" applyAlignment="1">
      <alignment horizontal="center" vertical="center" wrapText="1"/>
    </xf>
    <xf numFmtId="49" fontId="2" fillId="3" borderId="57" xfId="0" applyNumberFormat="1" applyFont="1" applyFill="1" applyBorder="1" applyAlignment="1">
      <alignment horizontal="center" vertical="center" wrapText="1"/>
    </xf>
    <xf numFmtId="0" fontId="2" fillId="3" borderId="57" xfId="0" applyFont="1" applyFill="1" applyBorder="1" applyAlignment="1">
      <alignment horizontal="left" vertical="center" wrapText="1"/>
    </xf>
    <xf numFmtId="0" fontId="2" fillId="3" borderId="57"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60" xfId="0" applyFont="1" applyFill="1" applyBorder="1" applyAlignment="1">
      <alignment horizontal="center" vertical="center" wrapText="1"/>
    </xf>
    <xf numFmtId="49" fontId="3" fillId="6" borderId="11" xfId="0" applyNumberFormat="1" applyFont="1" applyFill="1" applyBorder="1" applyAlignment="1">
      <alignment horizontal="center" vertical="center" wrapText="1"/>
    </xf>
    <xf numFmtId="0" fontId="4" fillId="6" borderId="11" xfId="0" applyFont="1" applyFill="1" applyBorder="1" applyAlignment="1">
      <alignment horizontal="center" vertical="center" wrapText="1"/>
    </xf>
    <xf numFmtId="2" fontId="4" fillId="6" borderId="11" xfId="0" applyNumberFormat="1" applyFont="1" applyFill="1" applyBorder="1" applyAlignment="1">
      <alignment horizontal="center" vertical="center" wrapText="1"/>
    </xf>
    <xf numFmtId="0" fontId="3" fillId="6" borderId="11" xfId="0" applyFont="1" applyFill="1" applyBorder="1" applyAlignment="1">
      <alignment horizontal="center" vertical="center" wrapText="1"/>
    </xf>
    <xf numFmtId="2" fontId="8" fillId="6" borderId="11" xfId="0" applyNumberFormat="1" applyFont="1" applyFill="1" applyBorder="1" applyAlignment="1">
      <alignment horizontal="center" vertical="center" wrapText="1"/>
    </xf>
    <xf numFmtId="0" fontId="0" fillId="6" borderId="11" xfId="0" applyFill="1" applyBorder="1"/>
    <xf numFmtId="49" fontId="2" fillId="6" borderId="11" xfId="0" applyNumberFormat="1" applyFont="1" applyFill="1" applyBorder="1" applyAlignment="1">
      <alignment horizontal="center" vertical="center" wrapText="1"/>
    </xf>
    <xf numFmtId="2" fontId="9"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2" fontId="9" fillId="6" borderId="11" xfId="0" applyNumberFormat="1" applyFont="1" applyFill="1" applyBorder="1" applyAlignment="1">
      <alignment horizontal="center" vertical="center" wrapText="1"/>
    </xf>
    <xf numFmtId="49" fontId="3" fillId="7" borderId="38" xfId="0" applyNumberFormat="1" applyFont="1" applyFill="1" applyBorder="1" applyAlignment="1">
      <alignment horizontal="center" vertical="center" wrapText="1"/>
    </xf>
    <xf numFmtId="0" fontId="3" fillId="7" borderId="51" xfId="0" applyFont="1" applyFill="1" applyBorder="1" applyAlignment="1">
      <alignment horizontal="left" vertical="center" wrapText="1"/>
    </xf>
    <xf numFmtId="2" fontId="3" fillId="7" borderId="0" xfId="0" applyNumberFormat="1" applyFont="1" applyFill="1" applyAlignment="1">
      <alignment horizontal="center" vertical="center" wrapText="1"/>
    </xf>
    <xf numFmtId="2" fontId="4" fillId="7" borderId="22" xfId="0" applyNumberFormat="1"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38" xfId="0" applyFont="1" applyFill="1" applyBorder="1" applyAlignment="1">
      <alignment horizontal="center" vertical="center" wrapText="1"/>
    </xf>
    <xf numFmtId="2" fontId="9" fillId="7" borderId="15" xfId="0" applyNumberFormat="1" applyFont="1" applyFill="1" applyBorder="1" applyAlignment="1">
      <alignment horizontal="center" vertical="center" wrapText="1"/>
    </xf>
    <xf numFmtId="2" fontId="4" fillId="7" borderId="43" xfId="0" applyNumberFormat="1"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8" xfId="0" applyFont="1" applyFill="1" applyBorder="1" applyAlignment="1">
      <alignment horizontal="center" vertical="center" wrapText="1"/>
    </xf>
    <xf numFmtId="2" fontId="8" fillId="7" borderId="43" xfId="0" applyNumberFormat="1" applyFont="1" applyFill="1" applyBorder="1" applyAlignment="1">
      <alignment horizontal="center" vertical="center" wrapText="1"/>
    </xf>
    <xf numFmtId="0" fontId="0" fillId="7" borderId="0" xfId="0" applyFill="1"/>
    <xf numFmtId="49" fontId="3" fillId="7" borderId="52" xfId="0" applyNumberFormat="1" applyFont="1" applyFill="1" applyBorder="1" applyAlignment="1">
      <alignment horizontal="center" vertical="center" wrapText="1"/>
    </xf>
    <xf numFmtId="0" fontId="3" fillId="7" borderId="50" xfId="0" applyFont="1" applyFill="1" applyBorder="1" applyAlignment="1">
      <alignment horizontal="left" vertical="center" wrapText="1"/>
    </xf>
    <xf numFmtId="2" fontId="3" fillId="7" borderId="41" xfId="0" applyNumberFormat="1" applyFont="1" applyFill="1" applyBorder="1" applyAlignment="1">
      <alignment horizontal="center" vertical="center" wrapText="1"/>
    </xf>
    <xf numFmtId="2" fontId="9" fillId="7" borderId="14" xfId="0" applyNumberFormat="1" applyFont="1" applyFill="1" applyBorder="1" applyAlignment="1">
      <alignment horizontal="center" vertical="center" wrapText="1"/>
    </xf>
    <xf numFmtId="0" fontId="9" fillId="7" borderId="28" xfId="0"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6" borderId="11" xfId="0" applyFont="1" applyFill="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42" xfId="0" applyNumberFormat="1" applyFont="1" applyBorder="1" applyAlignment="1">
      <alignment horizontal="center" vertical="center" wrapText="1"/>
    </xf>
    <xf numFmtId="0" fontId="2" fillId="4" borderId="46" xfId="0" applyFont="1" applyFill="1" applyBorder="1"/>
    <xf numFmtId="2" fontId="9" fillId="7" borderId="43" xfId="0" applyNumberFormat="1" applyFont="1" applyFill="1" applyBorder="1" applyAlignment="1">
      <alignment horizontal="center" vertical="center" wrapText="1"/>
    </xf>
    <xf numFmtId="0" fontId="2" fillId="6" borderId="11" xfId="0" applyFont="1" applyFill="1" applyBorder="1" applyAlignment="1">
      <alignment horizontal="right" vertical="center" wrapText="1"/>
    </xf>
    <xf numFmtId="2" fontId="2" fillId="6" borderId="11" xfId="0"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0" fontId="3" fillId="0" borderId="61" xfId="0" applyFont="1" applyBorder="1" applyAlignment="1">
      <alignment horizontal="left" vertical="center" wrapText="1"/>
    </xf>
    <xf numFmtId="2" fontId="4" fillId="0" borderId="27" xfId="0" applyNumberFormat="1" applyFont="1" applyBorder="1" applyAlignment="1">
      <alignment horizontal="center" vertical="center" wrapText="1"/>
    </xf>
    <xf numFmtId="49" fontId="2" fillId="3" borderId="62" xfId="0" applyNumberFormat="1" applyFont="1" applyFill="1" applyBorder="1" applyAlignment="1">
      <alignment horizontal="center" vertical="center" wrapText="1"/>
    </xf>
    <xf numFmtId="0" fontId="2" fillId="3" borderId="57" xfId="0" applyFont="1" applyFill="1" applyBorder="1" applyAlignment="1">
      <alignment vertical="center" wrapText="1"/>
    </xf>
    <xf numFmtId="0" fontId="2" fillId="3" borderId="62" xfId="0" applyFont="1" applyFill="1" applyBorder="1" applyAlignment="1">
      <alignment horizontal="center" vertical="center" wrapText="1"/>
    </xf>
    <xf numFmtId="0" fontId="3" fillId="0" borderId="63" xfId="0" applyFont="1" applyBorder="1" applyAlignment="1">
      <alignment vertical="center" wrapText="1"/>
    </xf>
    <xf numFmtId="2" fontId="4" fillId="0" borderId="45" xfId="0" applyNumberFormat="1" applyFont="1" applyBorder="1" applyAlignment="1">
      <alignment horizontal="center" vertical="center" wrapText="1"/>
    </xf>
    <xf numFmtId="0" fontId="3" fillId="0" borderId="26" xfId="0" applyFont="1" applyBorder="1" applyAlignment="1">
      <alignment horizontal="center" vertical="center" wrapText="1"/>
    </xf>
    <xf numFmtId="2" fontId="8" fillId="0" borderId="45" xfId="0" applyNumberFormat="1" applyFont="1" applyBorder="1" applyAlignment="1">
      <alignment horizontal="center" vertical="center" wrapText="1"/>
    </xf>
    <xf numFmtId="0" fontId="2" fillId="4" borderId="57" xfId="0" applyFont="1" applyFill="1" applyBorder="1" applyAlignment="1">
      <alignment horizontal="left" vertical="center" wrapText="1"/>
    </xf>
    <xf numFmtId="0" fontId="3" fillId="4" borderId="57" xfId="0" applyFont="1" applyFill="1" applyBorder="1" applyAlignment="1">
      <alignment horizontal="left" vertical="center" wrapText="1"/>
    </xf>
    <xf numFmtId="2" fontId="2" fillId="4" borderId="57" xfId="0" applyNumberFormat="1" applyFont="1" applyFill="1" applyBorder="1" applyAlignment="1">
      <alignment horizontal="right" vertical="center" wrapText="1"/>
    </xf>
    <xf numFmtId="4" fontId="2" fillId="4" borderId="57" xfId="0" applyNumberFormat="1" applyFont="1" applyFill="1" applyBorder="1" applyAlignment="1">
      <alignment horizontal="right" vertical="center" wrapText="1"/>
    </xf>
    <xf numFmtId="2" fontId="2" fillId="4" borderId="57" xfId="0" applyNumberFormat="1" applyFont="1" applyFill="1" applyBorder="1" applyAlignment="1">
      <alignment horizontal="right"/>
    </xf>
    <xf numFmtId="2" fontId="6" fillId="4" borderId="57" xfId="0" applyNumberFormat="1" applyFont="1" applyFill="1" applyBorder="1"/>
    <xf numFmtId="0" fontId="0" fillId="4" borderId="59" xfId="0" applyFill="1" applyBorder="1"/>
    <xf numFmtId="0" fontId="10" fillId="4" borderId="60" xfId="0" applyFont="1" applyFill="1" applyBorder="1" applyAlignment="1">
      <alignment horizontal="right"/>
    </xf>
    <xf numFmtId="0" fontId="0" fillId="4" borderId="57" xfId="0" applyFill="1" applyBorder="1"/>
    <xf numFmtId="0" fontId="0" fillId="4" borderId="57" xfId="0" applyFill="1" applyBorder="1" applyAlignment="1">
      <alignment horizontal="center" vertical="center"/>
    </xf>
    <xf numFmtId="2" fontId="2" fillId="4" borderId="57" xfId="0" applyNumberFormat="1" applyFont="1" applyFill="1" applyBorder="1"/>
    <xf numFmtId="0" fontId="2" fillId="6" borderId="11" xfId="0" applyFont="1" applyFill="1" applyBorder="1" applyAlignment="1">
      <alignment horizontal="center" vertical="center" wrapText="1"/>
    </xf>
    <xf numFmtId="0" fontId="2" fillId="6" borderId="11" xfId="0" applyFont="1" applyFill="1" applyBorder="1"/>
    <xf numFmtId="0" fontId="4" fillId="0" borderId="0" xfId="0" applyFont="1" applyAlignment="1">
      <alignment wrapText="1"/>
    </xf>
    <xf numFmtId="0" fontId="4" fillId="0" borderId="0" xfId="0" applyFont="1" applyAlignment="1">
      <alignment horizontal="left"/>
    </xf>
    <xf numFmtId="2" fontId="5" fillId="0" borderId="55" xfId="0" applyNumberFormat="1" applyFont="1" applyBorder="1" applyAlignment="1">
      <alignment horizontal="center" vertical="center" wrapText="1"/>
    </xf>
    <xf numFmtId="2" fontId="5" fillId="0" borderId="31" xfId="0" applyNumberFormat="1" applyFont="1" applyBorder="1" applyAlignment="1">
      <alignment horizontal="center" vertical="center" wrapText="1"/>
    </xf>
    <xf numFmtId="2" fontId="5" fillId="0" borderId="0" xfId="0" applyNumberFormat="1" applyFont="1" applyAlignment="1">
      <alignment horizontal="center" vertical="center" wrapText="1"/>
    </xf>
    <xf numFmtId="0" fontId="15" fillId="0" borderId="0" xfId="0" applyFont="1" applyAlignment="1">
      <alignment horizontal="left"/>
    </xf>
    <xf numFmtId="9" fontId="5" fillId="0" borderId="41" xfId="1" applyFont="1" applyBorder="1" applyAlignment="1">
      <alignment horizontal="center" vertical="center" wrapText="1"/>
    </xf>
    <xf numFmtId="0" fontId="15" fillId="0" borderId="0" xfId="0" applyFont="1" applyAlignment="1">
      <alignment horizontal="left"/>
    </xf>
    <xf numFmtId="0" fontId="4" fillId="0" borderId="0" xfId="0" applyFont="1" applyAlignment="1">
      <alignment horizontal="left"/>
    </xf>
    <xf numFmtId="0" fontId="1" fillId="2" borderId="2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5" fillId="0" borderId="0" xfId="0" applyFont="1" applyAlignment="1">
      <alignment horizontal="left" wrapText="1"/>
    </xf>
    <xf numFmtId="0" fontId="4" fillId="0" borderId="0" xfId="0" applyFont="1" applyAlignment="1">
      <alignment horizontal="left" wrapText="1"/>
    </xf>
    <xf numFmtId="0" fontId="15"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9"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2"/>
  <sheetViews>
    <sheetView tabSelected="1" zoomScale="90" zoomScaleNormal="90" workbookViewId="0">
      <selection activeCell="C2" sqref="C2"/>
    </sheetView>
  </sheetViews>
  <sheetFormatPr defaultRowHeight="15" x14ac:dyDescent="0.25"/>
  <cols>
    <col min="2" max="2" width="43.85546875" customWidth="1"/>
    <col min="3" max="3" width="16" customWidth="1"/>
    <col min="4" max="4" width="18.7109375" customWidth="1"/>
    <col min="5" max="5" width="10.28515625" customWidth="1"/>
    <col min="6" max="6" width="10.7109375" customWidth="1"/>
    <col min="7" max="7" width="11.5703125" customWidth="1"/>
    <col min="8" max="8" width="10.28515625" customWidth="1"/>
    <col min="9" max="10" width="11.140625" customWidth="1"/>
    <col min="11" max="11" width="10.28515625" customWidth="1"/>
    <col min="12" max="12" width="11.5703125" customWidth="1"/>
    <col min="13" max="13" width="10.28515625" customWidth="1"/>
    <col min="14" max="14" width="11.42578125" customWidth="1"/>
    <col min="15" max="15" width="11.5703125" customWidth="1"/>
    <col min="16" max="19" width="10.5703125" customWidth="1"/>
    <col min="20" max="20" width="10.28515625" customWidth="1"/>
    <col min="21" max="28" width="11.5703125" customWidth="1"/>
    <col min="29" max="29" width="12" style="68" customWidth="1"/>
    <col min="30" max="31" width="10.85546875" style="68" customWidth="1"/>
    <col min="32" max="32" width="10.28515625" customWidth="1"/>
    <col min="33" max="33" width="10.85546875" style="68" customWidth="1"/>
    <col min="34" max="37" width="10.5703125" style="68" customWidth="1"/>
    <col min="38" max="38" width="10.28515625" customWidth="1"/>
  </cols>
  <sheetData>
    <row r="1" spans="1:38" ht="23.25" x14ac:dyDescent="0.35">
      <c r="A1" s="205" t="s">
        <v>0</v>
      </c>
      <c r="B1" s="205"/>
      <c r="C1" s="205"/>
      <c r="D1" s="205"/>
      <c r="E1" s="205"/>
      <c r="F1" s="205"/>
      <c r="G1" s="205"/>
    </row>
    <row r="2" spans="1:38" x14ac:dyDescent="0.25">
      <c r="A2" t="s">
        <v>117</v>
      </c>
    </row>
    <row r="3" spans="1:38" ht="56.25" customHeight="1" x14ac:dyDescent="0.25">
      <c r="A3" s="206"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71"/>
    </row>
    <row r="4" spans="1:38" ht="60" customHeight="1" x14ac:dyDescent="0.25">
      <c r="A4" s="208" t="s">
        <v>2</v>
      </c>
      <c r="B4" s="210" t="s">
        <v>3</v>
      </c>
      <c r="C4" s="17" t="s">
        <v>4</v>
      </c>
      <c r="D4" s="195" t="s">
        <v>5</v>
      </c>
      <c r="E4" s="196"/>
      <c r="F4" s="196"/>
      <c r="G4" s="196"/>
      <c r="H4" s="197"/>
      <c r="I4" s="195" t="s">
        <v>6</v>
      </c>
      <c r="J4" s="196"/>
      <c r="K4" s="196"/>
      <c r="L4" s="196"/>
      <c r="M4" s="197"/>
      <c r="N4" s="198" t="s">
        <v>7</v>
      </c>
      <c r="O4" s="199"/>
      <c r="P4" s="195" t="s">
        <v>8</v>
      </c>
      <c r="Q4" s="196"/>
      <c r="R4" s="196"/>
      <c r="S4" s="196"/>
      <c r="T4" s="197"/>
      <c r="U4" s="198" t="s">
        <v>9</v>
      </c>
      <c r="V4" s="199"/>
      <c r="W4" s="198" t="s">
        <v>10</v>
      </c>
      <c r="X4" s="199"/>
      <c r="Y4" s="198" t="s">
        <v>11</v>
      </c>
      <c r="Z4" s="199"/>
      <c r="AA4" s="198" t="s">
        <v>12</v>
      </c>
      <c r="AB4" s="199"/>
      <c r="AC4" s="195" t="s">
        <v>13</v>
      </c>
      <c r="AD4" s="196"/>
      <c r="AE4" s="196"/>
      <c r="AF4" s="196"/>
      <c r="AG4" s="197"/>
      <c r="AH4" s="195" t="s">
        <v>14</v>
      </c>
      <c r="AI4" s="196"/>
      <c r="AJ4" s="196"/>
      <c r="AK4" s="196"/>
      <c r="AL4" s="208"/>
    </row>
    <row r="5" spans="1:38" x14ac:dyDescent="0.25">
      <c r="A5" s="209"/>
      <c r="B5" s="211"/>
      <c r="C5" s="18"/>
      <c r="D5" s="212" t="s">
        <v>15</v>
      </c>
      <c r="E5" s="213"/>
      <c r="F5" s="193" t="s">
        <v>16</v>
      </c>
      <c r="G5" s="194"/>
      <c r="H5" s="72" t="s">
        <v>17</v>
      </c>
      <c r="I5" s="200" t="s">
        <v>18</v>
      </c>
      <c r="J5" s="213"/>
      <c r="K5" s="193" t="s">
        <v>19</v>
      </c>
      <c r="L5" s="194"/>
      <c r="M5" s="72" t="s">
        <v>17</v>
      </c>
      <c r="N5" s="200" t="s">
        <v>20</v>
      </c>
      <c r="O5" s="200"/>
      <c r="P5" s="212" t="s">
        <v>21</v>
      </c>
      <c r="Q5" s="213"/>
      <c r="R5" s="193" t="s">
        <v>22</v>
      </c>
      <c r="S5" s="194"/>
      <c r="T5" s="72" t="s">
        <v>17</v>
      </c>
      <c r="U5" s="200" t="s">
        <v>23</v>
      </c>
      <c r="V5" s="200"/>
      <c r="W5" s="212" t="s">
        <v>24</v>
      </c>
      <c r="X5" s="194"/>
      <c r="Y5" s="200" t="s">
        <v>25</v>
      </c>
      <c r="Z5" s="200"/>
      <c r="AA5" s="212" t="s">
        <v>26</v>
      </c>
      <c r="AB5" s="194"/>
      <c r="AC5" s="216" t="s">
        <v>27</v>
      </c>
      <c r="AD5" s="216"/>
      <c r="AE5" s="217" t="s">
        <v>28</v>
      </c>
      <c r="AF5" s="216"/>
      <c r="AG5" s="72" t="s">
        <v>17</v>
      </c>
      <c r="AH5" s="217" t="s">
        <v>29</v>
      </c>
      <c r="AI5" s="215"/>
      <c r="AJ5" s="214" t="s">
        <v>30</v>
      </c>
      <c r="AK5" s="215"/>
      <c r="AL5" s="72" t="s">
        <v>17</v>
      </c>
    </row>
    <row r="6" spans="1:38" ht="32.25" x14ac:dyDescent="0.25">
      <c r="A6" s="12" t="s">
        <v>16</v>
      </c>
      <c r="B6" s="1" t="s">
        <v>97</v>
      </c>
      <c r="C6" s="34" t="s">
        <v>31</v>
      </c>
      <c r="D6" s="35">
        <v>0.15</v>
      </c>
      <c r="E6" s="155">
        <f>(E13+E27)*D6</f>
        <v>256.03499999999997</v>
      </c>
      <c r="F6" s="37">
        <v>0.15</v>
      </c>
      <c r="G6" s="155">
        <f>(G13+G27)*F6</f>
        <v>560.7734999999999</v>
      </c>
      <c r="H6" s="156">
        <f>E6+G6</f>
        <v>816.80849999999987</v>
      </c>
      <c r="I6" s="73"/>
      <c r="J6" s="155"/>
      <c r="K6" s="37"/>
      <c r="L6" s="155"/>
      <c r="M6" s="62"/>
      <c r="N6" s="81"/>
      <c r="O6" s="3"/>
      <c r="P6" s="35">
        <v>0.15</v>
      </c>
      <c r="Q6" s="26">
        <f>SUM(Q8:Q12)*P6</f>
        <v>0</v>
      </c>
      <c r="R6" s="2" t="s">
        <v>32</v>
      </c>
      <c r="S6" s="62"/>
      <c r="T6" s="62">
        <f>Q6+S6</f>
        <v>0</v>
      </c>
      <c r="U6" s="81"/>
      <c r="V6" s="3"/>
      <c r="W6" s="34"/>
      <c r="X6" s="62"/>
      <c r="Y6" s="81"/>
      <c r="Z6" s="3"/>
      <c r="AA6" s="34"/>
      <c r="AB6" s="62" t="s">
        <v>32</v>
      </c>
      <c r="AC6" s="81"/>
      <c r="AD6" s="89"/>
      <c r="AE6" s="65"/>
      <c r="AF6" s="62">
        <f>AC6+AE6</f>
        <v>0</v>
      </c>
      <c r="AG6" s="62" t="s">
        <v>32</v>
      </c>
      <c r="AH6" s="65"/>
      <c r="AI6" s="36"/>
      <c r="AJ6" s="36"/>
      <c r="AK6" s="2"/>
      <c r="AL6" s="62">
        <f>AI6+AK6</f>
        <v>0</v>
      </c>
    </row>
    <row r="7" spans="1:38" ht="30" x14ac:dyDescent="0.25">
      <c r="A7" s="13" t="s">
        <v>33</v>
      </c>
      <c r="B7" s="4" t="s">
        <v>95</v>
      </c>
      <c r="C7" s="30" t="s">
        <v>34</v>
      </c>
      <c r="D7" s="30" t="s">
        <v>35</v>
      </c>
      <c r="E7" s="30" t="s">
        <v>36</v>
      </c>
      <c r="F7" s="30" t="s">
        <v>35</v>
      </c>
      <c r="G7" s="41" t="s">
        <v>36</v>
      </c>
      <c r="H7" s="41" t="s">
        <v>36</v>
      </c>
      <c r="I7" s="74" t="s">
        <v>35</v>
      </c>
      <c r="J7" s="30" t="s">
        <v>36</v>
      </c>
      <c r="K7" s="30" t="s">
        <v>35</v>
      </c>
      <c r="L7" s="41" t="s">
        <v>36</v>
      </c>
      <c r="M7" s="41" t="s">
        <v>36</v>
      </c>
      <c r="N7" s="74" t="s">
        <v>35</v>
      </c>
      <c r="O7" s="38" t="s">
        <v>36</v>
      </c>
      <c r="P7" s="30" t="s">
        <v>35</v>
      </c>
      <c r="Q7" s="30" t="s">
        <v>36</v>
      </c>
      <c r="R7" s="30" t="s">
        <v>35</v>
      </c>
      <c r="S7" s="41" t="s">
        <v>36</v>
      </c>
      <c r="T7" s="41" t="s">
        <v>36</v>
      </c>
      <c r="U7" s="74" t="s">
        <v>35</v>
      </c>
      <c r="V7" s="38" t="s">
        <v>36</v>
      </c>
      <c r="W7" s="30" t="s">
        <v>35</v>
      </c>
      <c r="X7" s="41" t="s">
        <v>36</v>
      </c>
      <c r="Y7" s="74" t="s">
        <v>35</v>
      </c>
      <c r="Z7" s="38" t="s">
        <v>36</v>
      </c>
      <c r="AA7" s="30" t="s">
        <v>35</v>
      </c>
      <c r="AB7" s="41" t="s">
        <v>36</v>
      </c>
      <c r="AC7" s="74" t="s">
        <v>35</v>
      </c>
      <c r="AD7" s="38" t="s">
        <v>36</v>
      </c>
      <c r="AE7" s="30" t="s">
        <v>35</v>
      </c>
      <c r="AF7" s="41" t="s">
        <v>36</v>
      </c>
      <c r="AG7" s="41" t="s">
        <v>36</v>
      </c>
      <c r="AH7" s="30" t="s">
        <v>35</v>
      </c>
      <c r="AI7" s="30" t="s">
        <v>36</v>
      </c>
      <c r="AJ7" s="30" t="s">
        <v>35</v>
      </c>
      <c r="AK7" s="30" t="s">
        <v>36</v>
      </c>
      <c r="AL7" s="41" t="s">
        <v>36</v>
      </c>
    </row>
    <row r="8" spans="1:38" x14ac:dyDescent="0.25">
      <c r="A8" s="14" t="s">
        <v>37</v>
      </c>
      <c r="B8" s="1" t="s">
        <v>38</v>
      </c>
      <c r="C8" s="42">
        <v>18.260000000000002</v>
      </c>
      <c r="D8" s="49">
        <v>10</v>
      </c>
      <c r="E8" s="46">
        <f>C8*D8</f>
        <v>182.60000000000002</v>
      </c>
      <c r="F8" s="47">
        <v>15</v>
      </c>
      <c r="G8" s="79">
        <f>C8*F8</f>
        <v>273.90000000000003</v>
      </c>
      <c r="H8" s="79">
        <f t="shared" ref="H8:H13" si="0">E8+G8</f>
        <v>456.50000000000006</v>
      </c>
      <c r="I8" s="75"/>
      <c r="J8" s="48"/>
      <c r="K8" s="47"/>
      <c r="L8" s="79"/>
      <c r="M8" s="79"/>
      <c r="N8" s="82"/>
      <c r="O8" s="6"/>
      <c r="P8" s="49"/>
      <c r="Q8" s="46"/>
      <c r="R8" s="5"/>
      <c r="S8" s="63"/>
      <c r="T8" s="79"/>
      <c r="U8" s="82"/>
      <c r="V8" s="6"/>
      <c r="W8" s="23"/>
      <c r="X8" s="63"/>
      <c r="Y8" s="82"/>
      <c r="Z8" s="6"/>
      <c r="AA8" s="23"/>
      <c r="AB8" s="63"/>
      <c r="AC8" s="82"/>
      <c r="AD8" s="90"/>
      <c r="AE8" s="22"/>
      <c r="AF8" s="79"/>
      <c r="AG8" s="63"/>
      <c r="AH8" s="22"/>
      <c r="AI8" s="27"/>
      <c r="AJ8" s="27"/>
      <c r="AK8" s="5"/>
      <c r="AL8" s="86"/>
    </row>
    <row r="9" spans="1:38" x14ac:dyDescent="0.25">
      <c r="A9" s="15" t="s">
        <v>39</v>
      </c>
      <c r="B9" s="19" t="s">
        <v>40</v>
      </c>
      <c r="C9" s="43">
        <v>35.19</v>
      </c>
      <c r="D9" s="50">
        <v>8</v>
      </c>
      <c r="E9" s="46">
        <f>C9*D9</f>
        <v>281.52</v>
      </c>
      <c r="F9" s="51">
        <v>8</v>
      </c>
      <c r="G9" s="79">
        <f>C9*F9</f>
        <v>281.52</v>
      </c>
      <c r="H9" s="79">
        <f t="shared" si="0"/>
        <v>563.04</v>
      </c>
      <c r="I9" s="76"/>
      <c r="J9" s="48"/>
      <c r="K9" s="51"/>
      <c r="L9" s="79"/>
      <c r="M9" s="79"/>
      <c r="N9" s="83"/>
      <c r="O9" s="6"/>
      <c r="P9" s="50"/>
      <c r="Q9" s="46"/>
      <c r="R9" s="8"/>
      <c r="S9" s="63"/>
      <c r="T9" s="79"/>
      <c r="U9" s="83"/>
      <c r="V9" s="6"/>
      <c r="W9" s="69"/>
      <c r="X9" s="63"/>
      <c r="Y9" s="83"/>
      <c r="Z9" s="6"/>
      <c r="AA9" s="69"/>
      <c r="AB9" s="63"/>
      <c r="AC9" s="82"/>
      <c r="AD9" s="6"/>
      <c r="AE9" s="24"/>
      <c r="AF9" s="79"/>
      <c r="AG9" s="63"/>
      <c r="AH9" s="24"/>
      <c r="AI9" s="27"/>
      <c r="AJ9" s="28"/>
      <c r="AK9" s="5"/>
      <c r="AL9" s="86"/>
    </row>
    <row r="10" spans="1:38" x14ac:dyDescent="0.25">
      <c r="A10" s="15" t="s">
        <v>41</v>
      </c>
      <c r="B10" s="16" t="s">
        <v>42</v>
      </c>
      <c r="C10" s="44">
        <v>28.39</v>
      </c>
      <c r="D10" s="50">
        <v>8</v>
      </c>
      <c r="E10" s="46">
        <f>C10*D10</f>
        <v>227.12</v>
      </c>
      <c r="F10" s="51">
        <v>8</v>
      </c>
      <c r="G10" s="79">
        <f>C10*F10</f>
        <v>227.12</v>
      </c>
      <c r="H10" s="79">
        <f t="shared" si="0"/>
        <v>454.24</v>
      </c>
      <c r="I10" s="76"/>
      <c r="J10" s="48"/>
      <c r="K10" s="51"/>
      <c r="L10" s="79"/>
      <c r="M10" s="79"/>
      <c r="N10" s="83"/>
      <c r="O10" s="6"/>
      <c r="P10" s="50"/>
      <c r="Q10" s="46"/>
      <c r="R10" s="8"/>
      <c r="S10" s="63"/>
      <c r="T10" s="79"/>
      <c r="U10" s="83"/>
      <c r="V10" s="6"/>
      <c r="W10" s="69"/>
      <c r="X10" s="63"/>
      <c r="Y10" s="83"/>
      <c r="Z10" s="6"/>
      <c r="AA10" s="69"/>
      <c r="AB10" s="63"/>
      <c r="AC10" s="82"/>
      <c r="AD10" s="6"/>
      <c r="AE10" s="24"/>
      <c r="AF10" s="79"/>
      <c r="AG10" s="63"/>
      <c r="AH10" s="24"/>
      <c r="AI10" s="27"/>
      <c r="AJ10" s="28"/>
      <c r="AK10" s="5"/>
      <c r="AL10" s="86"/>
    </row>
    <row r="11" spans="1:38" x14ac:dyDescent="0.25">
      <c r="A11" s="15" t="s">
        <v>43</v>
      </c>
      <c r="B11" s="16" t="s">
        <v>44</v>
      </c>
      <c r="C11" s="45">
        <v>15.11</v>
      </c>
      <c r="D11" s="50">
        <v>50</v>
      </c>
      <c r="E11" s="46">
        <f>C11*D11</f>
        <v>755.5</v>
      </c>
      <c r="F11" s="51">
        <v>160</v>
      </c>
      <c r="G11" s="79">
        <f>C11*F11</f>
        <v>2417.6</v>
      </c>
      <c r="H11" s="79">
        <f t="shared" si="0"/>
        <v>3173.1</v>
      </c>
      <c r="I11" s="76"/>
      <c r="J11" s="48"/>
      <c r="K11" s="51"/>
      <c r="L11" s="79"/>
      <c r="M11" s="79"/>
      <c r="N11" s="83"/>
      <c r="O11" s="6"/>
      <c r="P11" s="50"/>
      <c r="Q11" s="46"/>
      <c r="R11" s="8"/>
      <c r="S11" s="63"/>
      <c r="T11" s="79"/>
      <c r="U11" s="83"/>
      <c r="V11" s="6"/>
      <c r="W11" s="69"/>
      <c r="X11" s="63"/>
      <c r="Y11" s="83"/>
      <c r="Z11" s="6"/>
      <c r="AA11" s="69"/>
      <c r="AB11" s="63"/>
      <c r="AC11" s="82"/>
      <c r="AD11" s="6"/>
      <c r="AE11" s="24"/>
      <c r="AF11" s="79"/>
      <c r="AG11" s="63"/>
      <c r="AH11" s="24"/>
      <c r="AI11" s="27"/>
      <c r="AJ11" s="28"/>
      <c r="AK11" s="5"/>
      <c r="AL11" s="86"/>
    </row>
    <row r="12" spans="1:38" x14ac:dyDescent="0.25">
      <c r="A12" s="99" t="s">
        <v>26</v>
      </c>
      <c r="B12" s="97" t="s">
        <v>45</v>
      </c>
      <c r="C12" s="106">
        <v>15.11</v>
      </c>
      <c r="D12" s="53">
        <v>8</v>
      </c>
      <c r="E12" s="105">
        <f>C12*D12</f>
        <v>120.88</v>
      </c>
      <c r="F12" s="54">
        <v>16</v>
      </c>
      <c r="G12" s="107">
        <f>C12*F12</f>
        <v>241.76</v>
      </c>
      <c r="H12" s="107">
        <f t="shared" si="0"/>
        <v>362.64</v>
      </c>
      <c r="I12" s="77"/>
      <c r="J12" s="108"/>
      <c r="K12" s="54"/>
      <c r="L12" s="107"/>
      <c r="M12" s="107"/>
      <c r="N12" s="84"/>
      <c r="O12" s="3"/>
      <c r="P12" s="53"/>
      <c r="Q12" s="105"/>
      <c r="R12" s="10"/>
      <c r="S12" s="62"/>
      <c r="T12" s="107"/>
      <c r="U12" s="84"/>
      <c r="V12" s="3"/>
      <c r="W12" s="32"/>
      <c r="X12" s="62"/>
      <c r="Y12" s="84"/>
      <c r="Z12" s="3"/>
      <c r="AA12" s="32"/>
      <c r="AB12" s="62"/>
      <c r="AC12" s="81"/>
      <c r="AD12" s="3"/>
      <c r="AE12" s="25"/>
      <c r="AF12" s="107"/>
      <c r="AG12" s="62"/>
      <c r="AH12" s="25"/>
      <c r="AI12" s="36"/>
      <c r="AJ12" s="29"/>
      <c r="AK12" s="2"/>
      <c r="AL12" s="109"/>
    </row>
    <row r="13" spans="1:38" s="121" customFormat="1" x14ac:dyDescent="0.25">
      <c r="A13" s="122"/>
      <c r="B13" s="159" t="s">
        <v>17</v>
      </c>
      <c r="C13" s="117"/>
      <c r="D13" s="154">
        <f>SUM(D8:D12)</f>
        <v>84</v>
      </c>
      <c r="E13" s="153">
        <f>SUM(E8:E12)</f>
        <v>1567.62</v>
      </c>
      <c r="F13" s="154">
        <f>SUM(F8:F12)</f>
        <v>207</v>
      </c>
      <c r="G13" s="153">
        <f>SUM(G8:G12)</f>
        <v>3441.8999999999996</v>
      </c>
      <c r="H13" s="153">
        <f t="shared" si="0"/>
        <v>5009.5199999999995</v>
      </c>
      <c r="I13" s="154">
        <f>SUM(I8:I12)</f>
        <v>0</v>
      </c>
      <c r="J13" s="154">
        <f t="shared" ref="J13" si="1">SUM(J8:J12)</f>
        <v>0</v>
      </c>
      <c r="K13" s="154">
        <f t="shared" ref="K13" si="2">SUM(K8:K12)</f>
        <v>0</v>
      </c>
      <c r="L13" s="153">
        <f t="shared" ref="L13" si="3">SUM(L8:L12)</f>
        <v>0</v>
      </c>
      <c r="M13" s="153">
        <f t="shared" ref="M13" si="4">J13+L13</f>
        <v>0</v>
      </c>
      <c r="N13" s="119"/>
      <c r="O13" s="119"/>
      <c r="P13" s="117"/>
      <c r="Q13" s="118"/>
      <c r="R13" s="119"/>
      <c r="S13" s="119"/>
      <c r="T13" s="118"/>
      <c r="U13" s="119"/>
      <c r="V13" s="119"/>
      <c r="W13" s="119"/>
      <c r="X13" s="119"/>
      <c r="Y13" s="119"/>
      <c r="Z13" s="119"/>
      <c r="AA13" s="119"/>
      <c r="AB13" s="119"/>
      <c r="AC13" s="119"/>
      <c r="AD13" s="119"/>
      <c r="AE13" s="119"/>
      <c r="AF13" s="118"/>
      <c r="AG13" s="119"/>
      <c r="AH13" s="119"/>
      <c r="AI13" s="119"/>
      <c r="AJ13" s="119"/>
      <c r="AK13" s="119"/>
      <c r="AL13" s="120"/>
    </row>
    <row r="14" spans="1:38" ht="28.5" customHeight="1" x14ac:dyDescent="0.25">
      <c r="A14" s="110"/>
      <c r="B14" s="111"/>
      <c r="C14" s="112" t="s">
        <v>98</v>
      </c>
      <c r="D14" s="112" t="s">
        <v>46</v>
      </c>
      <c r="E14" s="113" t="s">
        <v>47</v>
      </c>
      <c r="F14" s="112" t="s">
        <v>48</v>
      </c>
      <c r="G14" s="112" t="s">
        <v>36</v>
      </c>
      <c r="H14" s="112" t="s">
        <v>36</v>
      </c>
      <c r="I14" s="114" t="s">
        <v>48</v>
      </c>
      <c r="J14" s="113" t="s">
        <v>36</v>
      </c>
      <c r="K14" s="112" t="s">
        <v>48</v>
      </c>
      <c r="L14" s="112" t="s">
        <v>36</v>
      </c>
      <c r="M14" s="112" t="s">
        <v>36</v>
      </c>
      <c r="N14" s="114" t="s">
        <v>48</v>
      </c>
      <c r="O14" s="115" t="s">
        <v>36</v>
      </c>
      <c r="P14" s="112" t="s">
        <v>48</v>
      </c>
      <c r="Q14" s="113" t="s">
        <v>36</v>
      </c>
      <c r="R14" s="112" t="s">
        <v>48</v>
      </c>
      <c r="S14" s="112" t="s">
        <v>36</v>
      </c>
      <c r="T14" s="112" t="s">
        <v>36</v>
      </c>
      <c r="U14" s="114" t="s">
        <v>48</v>
      </c>
      <c r="V14" s="115" t="s">
        <v>36</v>
      </c>
      <c r="W14" s="112" t="s">
        <v>48</v>
      </c>
      <c r="X14" s="112" t="s">
        <v>36</v>
      </c>
      <c r="Y14" s="114" t="s">
        <v>48</v>
      </c>
      <c r="Z14" s="115" t="s">
        <v>36</v>
      </c>
      <c r="AA14" s="112" t="s">
        <v>48</v>
      </c>
      <c r="AB14" s="112" t="s">
        <v>36</v>
      </c>
      <c r="AC14" s="114" t="s">
        <v>48</v>
      </c>
      <c r="AD14" s="115" t="s">
        <v>36</v>
      </c>
      <c r="AE14" s="112" t="s">
        <v>48</v>
      </c>
      <c r="AF14" s="112" t="s">
        <v>36</v>
      </c>
      <c r="AG14" s="112" t="s">
        <v>36</v>
      </c>
      <c r="AH14" s="112" t="s">
        <v>48</v>
      </c>
      <c r="AI14" s="113" t="s">
        <v>36</v>
      </c>
      <c r="AJ14" s="112" t="s">
        <v>48</v>
      </c>
      <c r="AK14" s="113" t="s">
        <v>36</v>
      </c>
      <c r="AL14" s="112" t="s">
        <v>36</v>
      </c>
    </row>
    <row r="15" spans="1:38" s="147" customFormat="1" ht="13.5" customHeight="1" x14ac:dyDescent="0.25">
      <c r="A15" s="126" t="s">
        <v>49</v>
      </c>
      <c r="B15" s="127" t="s">
        <v>99</v>
      </c>
      <c r="C15" s="128"/>
      <c r="D15" s="129"/>
      <c r="E15" s="151">
        <f>SUM(E16:E20)</f>
        <v>73.960000000000008</v>
      </c>
      <c r="F15" s="152"/>
      <c r="G15" s="151">
        <f>SUM(G16:G20)</f>
        <v>153.19</v>
      </c>
      <c r="H15" s="158">
        <f t="shared" ref="H15:H27" si="5">E15+G15</f>
        <v>227.15</v>
      </c>
      <c r="I15" s="131"/>
      <c r="J15" s="132"/>
      <c r="K15" s="130"/>
      <c r="L15" s="133"/>
      <c r="M15" s="133"/>
      <c r="N15" s="134"/>
      <c r="O15" s="135"/>
      <c r="P15" s="136"/>
      <c r="Q15" s="137"/>
      <c r="R15" s="138"/>
      <c r="S15" s="139"/>
      <c r="T15" s="133"/>
      <c r="U15" s="134"/>
      <c r="V15" s="135"/>
      <c r="W15" s="140"/>
      <c r="X15" s="139"/>
      <c r="Y15" s="134"/>
      <c r="Z15" s="135"/>
      <c r="AA15" s="140"/>
      <c r="AB15" s="139"/>
      <c r="AC15" s="141"/>
      <c r="AD15" s="135"/>
      <c r="AE15" s="142"/>
      <c r="AF15" s="133"/>
      <c r="AG15" s="139"/>
      <c r="AH15" s="142"/>
      <c r="AI15" s="143"/>
      <c r="AJ15" s="144"/>
      <c r="AK15" s="145"/>
      <c r="AL15" s="146"/>
    </row>
    <row r="16" spans="1:38" ht="27" customHeight="1" x14ac:dyDescent="0.25">
      <c r="A16" s="99" t="s">
        <v>50</v>
      </c>
      <c r="B16" s="97" t="s">
        <v>96</v>
      </c>
      <c r="C16" s="190">
        <v>0.65</v>
      </c>
      <c r="D16" s="56">
        <f>ROUND(C8*1720/12,2)*C16</f>
        <v>1701.2255</v>
      </c>
      <c r="E16" s="46">
        <f>ROUND(D16/1720*D8,2)</f>
        <v>9.89</v>
      </c>
      <c r="F16" s="104">
        <f>ROUND(C8*1720/12,2)*C16</f>
        <v>1701.2255</v>
      </c>
      <c r="G16" s="46">
        <f>ROUND(F16/1720*F8,2)</f>
        <v>14.84</v>
      </c>
      <c r="H16" s="79">
        <f t="shared" si="5"/>
        <v>24.73</v>
      </c>
      <c r="I16" s="77"/>
      <c r="J16" s="94"/>
      <c r="K16" s="54"/>
      <c r="L16" s="79"/>
      <c r="M16" s="79"/>
      <c r="N16" s="84"/>
      <c r="O16" s="6"/>
      <c r="P16" s="49"/>
      <c r="Q16" s="27"/>
      <c r="R16" s="5"/>
      <c r="S16" s="63"/>
      <c r="T16" s="79"/>
      <c r="U16" s="84"/>
      <c r="V16" s="6"/>
      <c r="W16" s="32"/>
      <c r="X16" s="63"/>
      <c r="Y16" s="84"/>
      <c r="Z16" s="6"/>
      <c r="AA16" s="32"/>
      <c r="AB16" s="63"/>
      <c r="AC16" s="82"/>
      <c r="AD16" s="6"/>
      <c r="AE16" s="25"/>
      <c r="AF16" s="79"/>
      <c r="AG16" s="63"/>
      <c r="AH16" s="25"/>
      <c r="AI16" s="36"/>
      <c r="AJ16" s="29"/>
      <c r="AK16" s="2"/>
      <c r="AL16" s="86"/>
    </row>
    <row r="17" spans="1:38" ht="27" customHeight="1" x14ac:dyDescent="0.25">
      <c r="A17" s="99" t="s">
        <v>51</v>
      </c>
      <c r="B17" s="97" t="s">
        <v>52</v>
      </c>
      <c r="C17" s="190">
        <v>0.65</v>
      </c>
      <c r="D17" s="56">
        <f>ROUND(C9*1720/12,2)*C17</f>
        <v>3278.5349999999999</v>
      </c>
      <c r="E17" s="46">
        <f>ROUND(D17/1720*D9,2)</f>
        <v>15.25</v>
      </c>
      <c r="F17" s="104">
        <f>ROUND(C9*1720/12,2)*C17</f>
        <v>3278.5349999999999</v>
      </c>
      <c r="G17" s="46">
        <f>ROUND(F17/1720*F9,2)</f>
        <v>15.25</v>
      </c>
      <c r="H17" s="79">
        <f t="shared" si="5"/>
        <v>30.5</v>
      </c>
      <c r="I17" s="77"/>
      <c r="J17" s="94"/>
      <c r="K17" s="54"/>
      <c r="L17" s="79"/>
      <c r="M17" s="79"/>
      <c r="N17" s="84"/>
      <c r="O17" s="6"/>
      <c r="P17" s="49"/>
      <c r="Q17" s="27"/>
      <c r="R17" s="5"/>
      <c r="S17" s="63"/>
      <c r="T17" s="79"/>
      <c r="U17" s="84"/>
      <c r="V17" s="6"/>
      <c r="W17" s="32"/>
      <c r="X17" s="63"/>
      <c r="Y17" s="84"/>
      <c r="Z17" s="6"/>
      <c r="AA17" s="32"/>
      <c r="AB17" s="63"/>
      <c r="AC17" s="82"/>
      <c r="AD17" s="6"/>
      <c r="AE17" s="25"/>
      <c r="AF17" s="79"/>
      <c r="AG17" s="63"/>
      <c r="AH17" s="25"/>
      <c r="AI17" s="36"/>
      <c r="AJ17" s="29"/>
      <c r="AK17" s="2"/>
      <c r="AL17" s="86"/>
    </row>
    <row r="18" spans="1:38" ht="27" customHeight="1" x14ac:dyDescent="0.25">
      <c r="A18" s="99" t="s">
        <v>53</v>
      </c>
      <c r="B18" s="97" t="s">
        <v>54</v>
      </c>
      <c r="C18" s="190">
        <v>0.65</v>
      </c>
      <c r="D18" s="56">
        <f>ROUND(C10*1720/12,2)*C18</f>
        <v>2644.9994999999999</v>
      </c>
      <c r="E18" s="46">
        <f>ROUND(D18/1720*D10,2)</f>
        <v>12.3</v>
      </c>
      <c r="F18" s="54">
        <f>ROUND(C10*1720/12,2)*C18</f>
        <v>2644.9994999999999</v>
      </c>
      <c r="G18" s="46">
        <f>ROUND(F18/1720*F10,2)</f>
        <v>12.3</v>
      </c>
      <c r="H18" s="79">
        <f t="shared" si="5"/>
        <v>24.6</v>
      </c>
      <c r="I18" s="77"/>
      <c r="J18" s="94"/>
      <c r="K18" s="54"/>
      <c r="L18" s="79"/>
      <c r="M18" s="79"/>
      <c r="N18" s="84"/>
      <c r="O18" s="6"/>
      <c r="P18" s="49"/>
      <c r="Q18" s="27"/>
      <c r="R18" s="5"/>
      <c r="S18" s="63"/>
      <c r="T18" s="79"/>
      <c r="U18" s="84"/>
      <c r="V18" s="6"/>
      <c r="W18" s="32"/>
      <c r="X18" s="63"/>
      <c r="Y18" s="84"/>
      <c r="Z18" s="6"/>
      <c r="AA18" s="32"/>
      <c r="AB18" s="63"/>
      <c r="AC18" s="82"/>
      <c r="AD18" s="6"/>
      <c r="AE18" s="25"/>
      <c r="AF18" s="79"/>
      <c r="AG18" s="63"/>
      <c r="AH18" s="25"/>
      <c r="AI18" s="36"/>
      <c r="AJ18" s="29"/>
      <c r="AK18" s="2"/>
      <c r="AL18" s="86"/>
    </row>
    <row r="19" spans="1:38" ht="27" customHeight="1" x14ac:dyDescent="0.25">
      <c r="A19" s="99" t="s">
        <v>55</v>
      </c>
      <c r="B19" s="97" t="s">
        <v>56</v>
      </c>
      <c r="C19" s="190">
        <v>0.5</v>
      </c>
      <c r="D19" s="56">
        <f>ROUND(C11*1720/12,2)*C19</f>
        <v>1082.885</v>
      </c>
      <c r="E19" s="46">
        <f>ROUND(D19*D11/1720,2)</f>
        <v>31.48</v>
      </c>
      <c r="F19" s="104">
        <f>ROUND(C11*1720/12,2)*C19</f>
        <v>1082.885</v>
      </c>
      <c r="G19" s="46">
        <f>ROUND(F19/1720*F11,2)</f>
        <v>100.73</v>
      </c>
      <c r="H19" s="79">
        <f t="shared" si="5"/>
        <v>132.21</v>
      </c>
      <c r="I19" s="77"/>
      <c r="J19" s="94"/>
      <c r="K19" s="54"/>
      <c r="L19" s="79"/>
      <c r="M19" s="79"/>
      <c r="N19" s="84"/>
      <c r="O19" s="6"/>
      <c r="P19" s="49"/>
      <c r="Q19" s="27"/>
      <c r="R19" s="5"/>
      <c r="S19" s="63"/>
      <c r="T19" s="79"/>
      <c r="U19" s="84"/>
      <c r="V19" s="6"/>
      <c r="W19" s="32"/>
      <c r="X19" s="63"/>
      <c r="Y19" s="84"/>
      <c r="Z19" s="6"/>
      <c r="AA19" s="32"/>
      <c r="AB19" s="63"/>
      <c r="AC19" s="82"/>
      <c r="AD19" s="6"/>
      <c r="AE19" s="25"/>
      <c r="AF19" s="79"/>
      <c r="AG19" s="63"/>
      <c r="AH19" s="25"/>
      <c r="AI19" s="36"/>
      <c r="AJ19" s="29"/>
      <c r="AK19" s="2"/>
      <c r="AL19" s="86"/>
    </row>
    <row r="20" spans="1:38" ht="35.25" customHeight="1" x14ac:dyDescent="0.25">
      <c r="A20" s="99" t="s">
        <v>57</v>
      </c>
      <c r="B20" s="97" t="s">
        <v>58</v>
      </c>
      <c r="C20" s="190">
        <v>0.5</v>
      </c>
      <c r="D20" s="56">
        <f>ROUND(C12*1720/12,2)*C20</f>
        <v>1082.885</v>
      </c>
      <c r="E20" s="46">
        <f>ROUND(D20/1720*D12,2)</f>
        <v>5.04</v>
      </c>
      <c r="F20" s="104">
        <f>ROUND(C12*1720/12,2)*C20</f>
        <v>1082.885</v>
      </c>
      <c r="G20" s="46">
        <f>ROUND(F20/1720*F12,2)</f>
        <v>10.07</v>
      </c>
      <c r="H20" s="79">
        <f t="shared" si="5"/>
        <v>15.11</v>
      </c>
      <c r="I20" s="77"/>
      <c r="J20" s="94"/>
      <c r="K20" s="54"/>
      <c r="L20" s="79"/>
      <c r="M20" s="79"/>
      <c r="N20" s="84"/>
      <c r="O20" s="6"/>
      <c r="P20" s="49"/>
      <c r="Q20" s="27"/>
      <c r="R20" s="5"/>
      <c r="S20" s="63"/>
      <c r="T20" s="79"/>
      <c r="U20" s="84"/>
      <c r="V20" s="6"/>
      <c r="W20" s="32"/>
      <c r="X20" s="63"/>
      <c r="Y20" s="84"/>
      <c r="Z20" s="6"/>
      <c r="AA20" s="32"/>
      <c r="AB20" s="63"/>
      <c r="AC20" s="82"/>
      <c r="AD20" s="6"/>
      <c r="AE20" s="25"/>
      <c r="AF20" s="79"/>
      <c r="AG20" s="63"/>
      <c r="AH20" s="25"/>
      <c r="AI20" s="36"/>
      <c r="AJ20" s="29"/>
      <c r="AK20" s="2"/>
      <c r="AL20" s="86"/>
    </row>
    <row r="21" spans="1:38" s="147" customFormat="1" ht="13.5" customHeight="1" x14ac:dyDescent="0.25">
      <c r="A21" s="148" t="s">
        <v>59</v>
      </c>
      <c r="B21" s="149" t="s">
        <v>100</v>
      </c>
      <c r="C21" s="150"/>
      <c r="D21" s="129"/>
      <c r="E21" s="151">
        <f>SUM(E22:E26)</f>
        <v>65.320000000000007</v>
      </c>
      <c r="F21" s="130"/>
      <c r="G21" s="151">
        <f>SUM(G22:G26)</f>
        <v>143.4</v>
      </c>
      <c r="H21" s="158">
        <f t="shared" si="5"/>
        <v>208.72000000000003</v>
      </c>
      <c r="I21" s="131"/>
      <c r="J21" s="132"/>
      <c r="K21" s="130"/>
      <c r="L21" s="133"/>
      <c r="M21" s="133"/>
      <c r="N21" s="134"/>
      <c r="O21" s="135"/>
      <c r="P21" s="136"/>
      <c r="Q21" s="137"/>
      <c r="R21" s="138"/>
      <c r="S21" s="139"/>
      <c r="T21" s="133"/>
      <c r="U21" s="134"/>
      <c r="V21" s="135"/>
      <c r="W21" s="140"/>
      <c r="X21" s="139"/>
      <c r="Y21" s="134"/>
      <c r="Z21" s="135"/>
      <c r="AA21" s="140"/>
      <c r="AB21" s="139"/>
      <c r="AC21" s="141"/>
      <c r="AD21" s="135"/>
      <c r="AE21" s="142"/>
      <c r="AF21" s="133"/>
      <c r="AG21" s="139"/>
      <c r="AH21" s="142"/>
      <c r="AI21" s="143"/>
      <c r="AJ21" s="144"/>
      <c r="AK21" s="145"/>
      <c r="AL21" s="146"/>
    </row>
    <row r="22" spans="1:38" ht="13.5" customHeight="1" x14ac:dyDescent="0.25">
      <c r="A22" s="100" t="s">
        <v>60</v>
      </c>
      <c r="B22" s="98" t="s">
        <v>38</v>
      </c>
      <c r="C22" s="190">
        <v>0.5</v>
      </c>
      <c r="D22" s="56">
        <f>ROUND(C8*1720/12,2)*C22</f>
        <v>1308.635</v>
      </c>
      <c r="E22" s="46">
        <f>ROUND(D22/1720*D8,2)</f>
        <v>7.61</v>
      </c>
      <c r="F22" s="104">
        <f>ROUND(C8*1720/12,2)*C22</f>
        <v>1308.635</v>
      </c>
      <c r="G22" s="79">
        <f>ROUND(F22/1720*F8,2)</f>
        <v>11.41</v>
      </c>
      <c r="H22" s="79">
        <f t="shared" si="5"/>
        <v>19.02</v>
      </c>
      <c r="I22" s="77"/>
      <c r="J22" s="94"/>
      <c r="K22" s="54"/>
      <c r="L22" s="79"/>
      <c r="M22" s="79"/>
      <c r="N22" s="84"/>
      <c r="O22" s="6"/>
      <c r="P22" s="49"/>
      <c r="Q22" s="27"/>
      <c r="R22" s="5"/>
      <c r="S22" s="63"/>
      <c r="T22" s="79"/>
      <c r="U22" s="84"/>
      <c r="V22" s="6"/>
      <c r="W22" s="32"/>
      <c r="X22" s="63"/>
      <c r="Y22" s="84"/>
      <c r="Z22" s="6"/>
      <c r="AA22" s="32"/>
      <c r="AB22" s="63"/>
      <c r="AC22" s="82"/>
      <c r="AD22" s="6"/>
      <c r="AE22" s="25"/>
      <c r="AF22" s="79"/>
      <c r="AG22" s="63"/>
      <c r="AH22" s="25"/>
      <c r="AI22" s="36"/>
      <c r="AJ22" s="29"/>
      <c r="AK22" s="2"/>
      <c r="AL22" s="86"/>
    </row>
    <row r="23" spans="1:38" ht="13.5" customHeight="1" x14ac:dyDescent="0.25">
      <c r="A23" s="100" t="s">
        <v>61</v>
      </c>
      <c r="B23" s="98" t="s">
        <v>40</v>
      </c>
      <c r="C23" s="190">
        <v>0.5</v>
      </c>
      <c r="D23" s="56">
        <f>ROUND(C9*1720/12,2)*C23</f>
        <v>2521.9499999999998</v>
      </c>
      <c r="E23" s="46">
        <f>ROUND(D23/1720*D9,2)</f>
        <v>11.73</v>
      </c>
      <c r="F23" s="54">
        <f>ROUND(C9*1720/12,2)*C23</f>
        <v>2521.9499999999998</v>
      </c>
      <c r="G23" s="79">
        <f>ROUND(F23/1720*F9,2)</f>
        <v>11.73</v>
      </c>
      <c r="H23" s="79">
        <f t="shared" si="5"/>
        <v>23.46</v>
      </c>
      <c r="I23" s="77"/>
      <c r="J23" s="94"/>
      <c r="K23" s="54"/>
      <c r="L23" s="79"/>
      <c r="M23" s="79"/>
      <c r="N23" s="84"/>
      <c r="O23" s="6"/>
      <c r="P23" s="49"/>
      <c r="Q23" s="27"/>
      <c r="R23" s="5"/>
      <c r="S23" s="63"/>
      <c r="T23" s="79"/>
      <c r="U23" s="84"/>
      <c r="V23" s="6"/>
      <c r="W23" s="32"/>
      <c r="X23" s="63"/>
      <c r="Y23" s="84"/>
      <c r="Z23" s="6"/>
      <c r="AA23" s="32"/>
      <c r="AB23" s="63"/>
      <c r="AC23" s="82"/>
      <c r="AD23" s="6"/>
      <c r="AE23" s="25"/>
      <c r="AF23" s="79"/>
      <c r="AG23" s="63"/>
      <c r="AH23" s="25"/>
      <c r="AI23" s="36"/>
      <c r="AJ23" s="29"/>
      <c r="AK23" s="2"/>
      <c r="AL23" s="86"/>
    </row>
    <row r="24" spans="1:38" ht="13.5" customHeight="1" x14ac:dyDescent="0.25">
      <c r="A24" s="100" t="s">
        <v>62</v>
      </c>
      <c r="B24" s="16" t="s">
        <v>42</v>
      </c>
      <c r="C24" s="190">
        <v>0.5</v>
      </c>
      <c r="D24" s="56">
        <f>ROUND(C10*1720/12,2)*C24</f>
        <v>2034.615</v>
      </c>
      <c r="E24" s="46">
        <f>ROUND(D24/1720*D10,2)</f>
        <v>9.4600000000000009</v>
      </c>
      <c r="F24" s="104">
        <f>ROUND(C10*1720/12,2)*C24</f>
        <v>2034.615</v>
      </c>
      <c r="G24" s="79">
        <f>ROUND(F24/1720*F10,2)</f>
        <v>9.4600000000000009</v>
      </c>
      <c r="H24" s="79">
        <f t="shared" si="5"/>
        <v>18.920000000000002</v>
      </c>
      <c r="I24" s="77"/>
      <c r="J24" s="123"/>
      <c r="K24" s="54"/>
      <c r="L24" s="107"/>
      <c r="M24" s="107"/>
      <c r="N24" s="84"/>
      <c r="O24" s="3"/>
      <c r="P24" s="124"/>
      <c r="Q24" s="36"/>
      <c r="R24" s="2"/>
      <c r="S24" s="62"/>
      <c r="T24" s="107"/>
      <c r="U24" s="84"/>
      <c r="V24" s="3"/>
      <c r="W24" s="32"/>
      <c r="X24" s="62"/>
      <c r="Y24" s="84"/>
      <c r="Z24" s="3"/>
      <c r="AA24" s="32"/>
      <c r="AB24" s="62"/>
      <c r="AC24" s="81"/>
      <c r="AD24" s="3"/>
      <c r="AE24" s="25"/>
      <c r="AF24" s="107"/>
      <c r="AG24" s="62"/>
      <c r="AH24" s="25"/>
      <c r="AI24" s="36"/>
      <c r="AJ24" s="29"/>
      <c r="AK24" s="2"/>
      <c r="AL24" s="109"/>
    </row>
    <row r="25" spans="1:38" ht="13.5" customHeight="1" x14ac:dyDescent="0.25">
      <c r="A25" s="100" t="s">
        <v>63</v>
      </c>
      <c r="B25" s="16" t="s">
        <v>44</v>
      </c>
      <c r="C25" s="190">
        <v>0.5</v>
      </c>
      <c r="D25" s="56">
        <f>ROUND(C11*1720/12,2)*C25</f>
        <v>1082.885</v>
      </c>
      <c r="E25" s="46">
        <f>ROUND(D25*D11/1720,2)</f>
        <v>31.48</v>
      </c>
      <c r="F25" s="104">
        <f>ROUND(C11*1720/12,2)*C25</f>
        <v>1082.885</v>
      </c>
      <c r="G25" s="79">
        <f>ROUND(F25/1720*F11,2)</f>
        <v>100.73</v>
      </c>
      <c r="H25" s="79">
        <f t="shared" si="5"/>
        <v>132.21</v>
      </c>
      <c r="I25" s="77"/>
      <c r="J25" s="123"/>
      <c r="K25" s="54"/>
      <c r="L25" s="107"/>
      <c r="M25" s="107"/>
      <c r="N25" s="84"/>
      <c r="O25" s="3"/>
      <c r="P25" s="124"/>
      <c r="Q25" s="36"/>
      <c r="R25" s="2"/>
      <c r="S25" s="62"/>
      <c r="T25" s="107"/>
      <c r="U25" s="84"/>
      <c r="V25" s="3"/>
      <c r="W25" s="32"/>
      <c r="X25" s="62"/>
      <c r="Y25" s="84"/>
      <c r="Z25" s="3"/>
      <c r="AA25" s="32"/>
      <c r="AB25" s="62"/>
      <c r="AC25" s="81"/>
      <c r="AD25" s="3"/>
      <c r="AE25" s="25"/>
      <c r="AF25" s="107"/>
      <c r="AG25" s="62"/>
      <c r="AH25" s="25"/>
      <c r="AI25" s="36"/>
      <c r="AJ25" s="29"/>
      <c r="AK25" s="2"/>
      <c r="AL25" s="109"/>
    </row>
    <row r="26" spans="1:38" ht="28.5" customHeight="1" x14ac:dyDescent="0.25">
      <c r="A26" s="101" t="s">
        <v>64</v>
      </c>
      <c r="B26" s="97" t="s">
        <v>45</v>
      </c>
      <c r="C26" s="190">
        <v>0.5</v>
      </c>
      <c r="D26" s="56">
        <f>ROUND(C12*1720/12,2)*C26</f>
        <v>1082.885</v>
      </c>
      <c r="E26" s="46">
        <f>ROUND(D26/1720*D12,2)</f>
        <v>5.04</v>
      </c>
      <c r="F26" s="104">
        <f>ROUND(C12*1720/12,2)*C26</f>
        <v>1082.885</v>
      </c>
      <c r="G26" s="79">
        <f>ROUND(F26/1720*F12,2)</f>
        <v>10.07</v>
      </c>
      <c r="H26" s="107">
        <f t="shared" si="5"/>
        <v>15.11</v>
      </c>
      <c r="I26" s="77"/>
      <c r="J26" s="123"/>
      <c r="K26" s="54"/>
      <c r="L26" s="107"/>
      <c r="M26" s="107"/>
      <c r="N26" s="84"/>
      <c r="O26" s="3"/>
      <c r="P26" s="124"/>
      <c r="Q26" s="36"/>
      <c r="R26" s="2"/>
      <c r="S26" s="62"/>
      <c r="T26" s="107"/>
      <c r="U26" s="84"/>
      <c r="V26" s="3"/>
      <c r="W26" s="32"/>
      <c r="X26" s="62"/>
      <c r="Y26" s="84"/>
      <c r="Z26" s="3"/>
      <c r="AA26" s="32"/>
      <c r="AB26" s="62"/>
      <c r="AC26" s="81"/>
      <c r="AD26" s="3"/>
      <c r="AE26" s="25"/>
      <c r="AF26" s="107"/>
      <c r="AG26" s="62"/>
      <c r="AH26" s="25"/>
      <c r="AI26" s="36"/>
      <c r="AJ26" s="29"/>
      <c r="AK26" s="2"/>
      <c r="AL26" s="109"/>
    </row>
    <row r="27" spans="1:38" s="121" customFormat="1" ht="28.5" customHeight="1" x14ac:dyDescent="0.25">
      <c r="A27" s="116"/>
      <c r="B27" s="159" t="s">
        <v>17</v>
      </c>
      <c r="C27" s="160"/>
      <c r="D27" s="118"/>
      <c r="E27" s="153">
        <f>E15+E21</f>
        <v>139.28000000000003</v>
      </c>
      <c r="F27" s="154"/>
      <c r="G27" s="153">
        <f>G15+G21</f>
        <v>296.59000000000003</v>
      </c>
      <c r="H27" s="153">
        <f t="shared" si="5"/>
        <v>435.87000000000006</v>
      </c>
      <c r="I27" s="117"/>
      <c r="J27" s="125"/>
      <c r="K27" s="117"/>
      <c r="L27" s="118"/>
      <c r="M27" s="118"/>
      <c r="N27" s="119"/>
      <c r="O27" s="119"/>
      <c r="P27" s="117"/>
      <c r="Q27" s="119"/>
      <c r="R27" s="119"/>
      <c r="S27" s="119"/>
      <c r="T27" s="118"/>
      <c r="U27" s="119"/>
      <c r="V27" s="119"/>
      <c r="W27" s="119"/>
      <c r="X27" s="119"/>
      <c r="Y27" s="119"/>
      <c r="Z27" s="119"/>
      <c r="AA27" s="119"/>
      <c r="AB27" s="119"/>
      <c r="AC27" s="119"/>
      <c r="AD27" s="119"/>
      <c r="AE27" s="119"/>
      <c r="AF27" s="118"/>
      <c r="AG27" s="119"/>
      <c r="AH27" s="119"/>
      <c r="AI27" s="119"/>
      <c r="AJ27" s="119"/>
      <c r="AK27" s="119"/>
      <c r="AL27" s="120"/>
    </row>
    <row r="28" spans="1:38" ht="42.75" customHeight="1" x14ac:dyDescent="0.25">
      <c r="A28" s="110"/>
      <c r="B28" s="111"/>
      <c r="C28" s="112" t="s">
        <v>101</v>
      </c>
      <c r="D28" s="112" t="s">
        <v>48</v>
      </c>
      <c r="E28" s="113" t="s">
        <v>47</v>
      </c>
      <c r="F28" s="112" t="s">
        <v>48</v>
      </c>
      <c r="G28" s="112" t="s">
        <v>36</v>
      </c>
      <c r="H28" s="112" t="s">
        <v>36</v>
      </c>
      <c r="I28" s="114" t="s">
        <v>48</v>
      </c>
      <c r="J28" s="113" t="s">
        <v>36</v>
      </c>
      <c r="K28" s="112" t="s">
        <v>48</v>
      </c>
      <c r="L28" s="112" t="s">
        <v>36</v>
      </c>
      <c r="M28" s="112" t="s">
        <v>36</v>
      </c>
      <c r="N28" s="114" t="s">
        <v>48</v>
      </c>
      <c r="O28" s="115" t="s">
        <v>36</v>
      </c>
      <c r="P28" s="112" t="s">
        <v>48</v>
      </c>
      <c r="Q28" s="113" t="s">
        <v>36</v>
      </c>
      <c r="R28" s="112" t="s">
        <v>48</v>
      </c>
      <c r="S28" s="112" t="s">
        <v>36</v>
      </c>
      <c r="T28" s="112" t="s">
        <v>36</v>
      </c>
      <c r="U28" s="114" t="s">
        <v>48</v>
      </c>
      <c r="V28" s="115" t="s">
        <v>36</v>
      </c>
      <c r="W28" s="112" t="s">
        <v>48</v>
      </c>
      <c r="X28" s="112" t="s">
        <v>36</v>
      </c>
      <c r="Y28" s="114" t="s">
        <v>48</v>
      </c>
      <c r="Z28" s="115" t="s">
        <v>36</v>
      </c>
      <c r="AA28" s="112" t="s">
        <v>48</v>
      </c>
      <c r="AB28" s="112" t="s">
        <v>36</v>
      </c>
      <c r="AC28" s="114" t="s">
        <v>48</v>
      </c>
      <c r="AD28" s="115" t="s">
        <v>36</v>
      </c>
      <c r="AE28" s="112" t="s">
        <v>48</v>
      </c>
      <c r="AF28" s="112" t="s">
        <v>36</v>
      </c>
      <c r="AG28" s="112" t="s">
        <v>36</v>
      </c>
      <c r="AH28" s="112" t="s">
        <v>48</v>
      </c>
      <c r="AI28" s="113" t="s">
        <v>36</v>
      </c>
      <c r="AJ28" s="112" t="s">
        <v>48</v>
      </c>
      <c r="AK28" s="113" t="s">
        <v>36</v>
      </c>
      <c r="AL28" s="112" t="s">
        <v>36</v>
      </c>
    </row>
    <row r="29" spans="1:38" ht="28.5" customHeight="1" x14ac:dyDescent="0.25">
      <c r="A29" s="101" t="s">
        <v>66</v>
      </c>
      <c r="B29" s="102" t="s">
        <v>102</v>
      </c>
      <c r="C29" s="186">
        <v>380</v>
      </c>
      <c r="D29" s="56">
        <f>$D$13</f>
        <v>84</v>
      </c>
      <c r="E29" s="46">
        <f>ROUND(C29/1720, 2)*D29</f>
        <v>18.48</v>
      </c>
      <c r="F29" s="54">
        <f>$F$13</f>
        <v>207</v>
      </c>
      <c r="G29" s="79">
        <f>ROUND(C29/1720, 2)*F29</f>
        <v>45.54</v>
      </c>
      <c r="H29" s="79">
        <f>E29+G29</f>
        <v>64.02</v>
      </c>
      <c r="I29" s="77"/>
      <c r="J29" s="48"/>
      <c r="K29" s="54"/>
      <c r="L29" s="79"/>
      <c r="M29" s="79"/>
      <c r="N29" s="84"/>
      <c r="O29" s="6"/>
      <c r="P29" s="49"/>
      <c r="Q29" s="27"/>
      <c r="R29" s="5"/>
      <c r="S29" s="63"/>
      <c r="T29" s="79"/>
      <c r="U29" s="84"/>
      <c r="V29" s="6"/>
      <c r="W29" s="32"/>
      <c r="X29" s="63"/>
      <c r="Y29" s="84"/>
      <c r="Z29" s="6"/>
      <c r="AA29" s="32"/>
      <c r="AB29" s="63"/>
      <c r="AC29" s="82"/>
      <c r="AD29" s="6"/>
      <c r="AE29" s="25"/>
      <c r="AF29" s="79"/>
      <c r="AG29" s="63"/>
      <c r="AH29" s="25"/>
      <c r="AI29" s="36"/>
      <c r="AJ29" s="29"/>
      <c r="AK29" s="2"/>
      <c r="AL29" s="86"/>
    </row>
    <row r="30" spans="1:38" ht="30" customHeight="1" x14ac:dyDescent="0.25">
      <c r="A30" s="15" t="s">
        <v>67</v>
      </c>
      <c r="B30" s="103" t="s">
        <v>103</v>
      </c>
      <c r="C30" s="187">
        <v>50</v>
      </c>
      <c r="D30" s="56">
        <f t="shared" ref="D30:D32" si="6">$D$13</f>
        <v>84</v>
      </c>
      <c r="E30" s="46">
        <f>ROUND(C30/1720, 2)*D30</f>
        <v>2.52</v>
      </c>
      <c r="F30" s="54">
        <f t="shared" ref="F30:F32" si="7">$F$13</f>
        <v>207</v>
      </c>
      <c r="G30" s="79">
        <f>ROUND(C30/1720, 2)*F30</f>
        <v>6.21</v>
      </c>
      <c r="H30" s="79">
        <f>E30+G30</f>
        <v>8.73</v>
      </c>
      <c r="I30" s="77"/>
      <c r="J30" s="48"/>
      <c r="K30" s="54"/>
      <c r="L30" s="79"/>
      <c r="M30" s="79"/>
      <c r="N30" s="84"/>
      <c r="O30" s="6"/>
      <c r="P30" s="49"/>
      <c r="Q30" s="27"/>
      <c r="R30" s="5"/>
      <c r="S30" s="63"/>
      <c r="T30" s="79"/>
      <c r="U30" s="84"/>
      <c r="V30" s="6"/>
      <c r="W30" s="32"/>
      <c r="X30" s="63"/>
      <c r="Y30" s="84"/>
      <c r="Z30" s="6"/>
      <c r="AA30" s="32"/>
      <c r="AB30" s="63"/>
      <c r="AC30" s="82"/>
      <c r="AD30" s="6"/>
      <c r="AE30" s="25"/>
      <c r="AF30" s="79"/>
      <c r="AG30" s="63"/>
      <c r="AH30" s="25"/>
      <c r="AI30" s="36"/>
      <c r="AJ30" s="29"/>
      <c r="AK30" s="2"/>
      <c r="AL30" s="86"/>
    </row>
    <row r="31" spans="1:38" ht="31.5" customHeight="1" x14ac:dyDescent="0.25">
      <c r="A31" s="15" t="s">
        <v>68</v>
      </c>
      <c r="B31" s="103" t="s">
        <v>104</v>
      </c>
      <c r="C31" s="187">
        <v>100</v>
      </c>
      <c r="D31" s="56">
        <f t="shared" si="6"/>
        <v>84</v>
      </c>
      <c r="E31" s="46">
        <f>ROUND(C31/1720, 2)*D31</f>
        <v>5.04</v>
      </c>
      <c r="F31" s="54">
        <f t="shared" si="7"/>
        <v>207</v>
      </c>
      <c r="G31" s="79">
        <f>ROUND(C31/1720, 2)*F31</f>
        <v>12.42</v>
      </c>
      <c r="H31" s="79">
        <f>E31+G31</f>
        <v>17.46</v>
      </c>
      <c r="I31" s="77"/>
      <c r="J31" s="48"/>
      <c r="K31" s="54"/>
      <c r="L31" s="79"/>
      <c r="M31" s="79"/>
      <c r="N31" s="84"/>
      <c r="O31" s="6"/>
      <c r="P31" s="49"/>
      <c r="Q31" s="27"/>
      <c r="R31" s="5"/>
      <c r="S31" s="63"/>
      <c r="T31" s="79"/>
      <c r="U31" s="84"/>
      <c r="V31" s="6"/>
      <c r="W31" s="32"/>
      <c r="X31" s="63"/>
      <c r="Y31" s="84"/>
      <c r="Z31" s="6"/>
      <c r="AA31" s="32"/>
      <c r="AB31" s="63"/>
      <c r="AC31" s="82"/>
      <c r="AD31" s="6"/>
      <c r="AE31" s="25"/>
      <c r="AF31" s="79"/>
      <c r="AG31" s="63"/>
      <c r="AH31" s="25"/>
      <c r="AI31" s="36"/>
      <c r="AJ31" s="29"/>
      <c r="AK31" s="2"/>
      <c r="AL31" s="86"/>
    </row>
    <row r="32" spans="1:38" ht="42" customHeight="1" x14ac:dyDescent="0.25">
      <c r="A32" s="161" t="s">
        <v>69</v>
      </c>
      <c r="B32" s="162" t="s">
        <v>105</v>
      </c>
      <c r="C32" s="188">
        <v>3000</v>
      </c>
      <c r="D32" s="163">
        <f t="shared" si="6"/>
        <v>84</v>
      </c>
      <c r="E32" s="105">
        <f>ROUND(C32/5/1720, 2)*D32</f>
        <v>29.4</v>
      </c>
      <c r="F32" s="54">
        <f t="shared" si="7"/>
        <v>207</v>
      </c>
      <c r="G32" s="107">
        <f>ROUND(C32/5/1720, 2)*F32</f>
        <v>72.449999999999989</v>
      </c>
      <c r="H32" s="107">
        <f>E32+G32</f>
        <v>101.85</v>
      </c>
      <c r="I32" s="77"/>
      <c r="J32" s="108"/>
      <c r="K32" s="54"/>
      <c r="L32" s="107"/>
      <c r="M32" s="107"/>
      <c r="N32" s="84"/>
      <c r="O32" s="3"/>
      <c r="P32" s="124"/>
      <c r="Q32" s="36"/>
      <c r="R32" s="2"/>
      <c r="S32" s="62"/>
      <c r="T32" s="107"/>
      <c r="U32" s="84"/>
      <c r="V32" s="3"/>
      <c r="W32" s="32"/>
      <c r="X32" s="62"/>
      <c r="Y32" s="84"/>
      <c r="Z32" s="3"/>
      <c r="AA32" s="32"/>
      <c r="AB32" s="62"/>
      <c r="AC32" s="81"/>
      <c r="AD32" s="3"/>
      <c r="AE32" s="25"/>
      <c r="AF32" s="107"/>
      <c r="AG32" s="62"/>
      <c r="AH32" s="25"/>
      <c r="AI32" s="36"/>
      <c r="AJ32" s="29"/>
      <c r="AK32" s="2"/>
      <c r="AL32" s="109"/>
    </row>
    <row r="33" spans="1:40" s="183" customFormat="1" ht="42" customHeight="1" x14ac:dyDescent="0.25">
      <c r="A33" s="122"/>
      <c r="B33" s="159" t="s">
        <v>17</v>
      </c>
      <c r="C33" s="160"/>
      <c r="D33" s="153"/>
      <c r="E33" s="153">
        <f>SUM(E29:E32)</f>
        <v>55.44</v>
      </c>
      <c r="F33" s="154"/>
      <c r="G33" s="153">
        <f>SUM(G29:G32)</f>
        <v>136.62</v>
      </c>
      <c r="H33" s="153">
        <f>E33+G33</f>
        <v>192.06</v>
      </c>
      <c r="I33" s="154"/>
      <c r="J33" s="153"/>
      <c r="K33" s="154"/>
      <c r="L33" s="153"/>
      <c r="M33" s="153"/>
      <c r="N33" s="182"/>
      <c r="O33" s="182"/>
      <c r="P33" s="154"/>
      <c r="Q33" s="182"/>
      <c r="R33" s="182"/>
      <c r="S33" s="182"/>
      <c r="T33" s="153"/>
      <c r="U33" s="182"/>
      <c r="V33" s="182"/>
      <c r="W33" s="182"/>
      <c r="X33" s="182"/>
      <c r="Y33" s="182"/>
      <c r="Z33" s="182"/>
      <c r="AA33" s="182"/>
      <c r="AB33" s="182"/>
      <c r="AC33" s="182"/>
      <c r="AD33" s="182"/>
      <c r="AE33" s="182"/>
      <c r="AF33" s="153"/>
      <c r="AG33" s="182"/>
      <c r="AH33" s="182"/>
      <c r="AI33" s="182"/>
      <c r="AJ33" s="182"/>
      <c r="AK33" s="182"/>
      <c r="AL33" s="153"/>
    </row>
    <row r="34" spans="1:40" ht="30" x14ac:dyDescent="0.25">
      <c r="A34" s="164" t="s">
        <v>70</v>
      </c>
      <c r="B34" s="165" t="s">
        <v>71</v>
      </c>
      <c r="C34" s="115" t="s">
        <v>65</v>
      </c>
      <c r="D34" s="113" t="s">
        <v>72</v>
      </c>
      <c r="E34" s="113" t="s">
        <v>36</v>
      </c>
      <c r="F34" s="113" t="s">
        <v>72</v>
      </c>
      <c r="G34" s="112" t="s">
        <v>36</v>
      </c>
      <c r="H34" s="112" t="s">
        <v>36</v>
      </c>
      <c r="I34" s="166" t="s">
        <v>72</v>
      </c>
      <c r="J34" s="113" t="s">
        <v>36</v>
      </c>
      <c r="K34" s="113" t="s">
        <v>72</v>
      </c>
      <c r="L34" s="112" t="s">
        <v>36</v>
      </c>
      <c r="M34" s="112" t="s">
        <v>36</v>
      </c>
      <c r="N34" s="166" t="s">
        <v>72</v>
      </c>
      <c r="O34" s="115" t="s">
        <v>36</v>
      </c>
      <c r="P34" s="113" t="s">
        <v>72</v>
      </c>
      <c r="Q34" s="113" t="s">
        <v>36</v>
      </c>
      <c r="R34" s="113" t="s">
        <v>72</v>
      </c>
      <c r="S34" s="112" t="s">
        <v>36</v>
      </c>
      <c r="T34" s="112" t="s">
        <v>36</v>
      </c>
      <c r="U34" s="166" t="s">
        <v>72</v>
      </c>
      <c r="V34" s="115" t="s">
        <v>36</v>
      </c>
      <c r="W34" s="113" t="s">
        <v>72</v>
      </c>
      <c r="X34" s="112" t="s">
        <v>36</v>
      </c>
      <c r="Y34" s="166" t="s">
        <v>72</v>
      </c>
      <c r="Z34" s="115" t="s">
        <v>36</v>
      </c>
      <c r="AA34" s="113" t="s">
        <v>72</v>
      </c>
      <c r="AB34" s="112" t="s">
        <v>36</v>
      </c>
      <c r="AC34" s="166" t="s">
        <v>72</v>
      </c>
      <c r="AD34" s="115" t="s">
        <v>36</v>
      </c>
      <c r="AE34" s="113" t="s">
        <v>72</v>
      </c>
      <c r="AF34" s="112" t="s">
        <v>36</v>
      </c>
      <c r="AG34" s="112" t="s">
        <v>36</v>
      </c>
      <c r="AH34" s="113" t="s">
        <v>72</v>
      </c>
      <c r="AI34" s="113" t="s">
        <v>36</v>
      </c>
      <c r="AJ34" s="113" t="s">
        <v>72</v>
      </c>
      <c r="AK34" s="113" t="s">
        <v>36</v>
      </c>
      <c r="AL34" s="112" t="s">
        <v>36</v>
      </c>
    </row>
    <row r="35" spans="1:40" ht="17.25" x14ac:dyDescent="0.25">
      <c r="A35" s="14" t="s">
        <v>28</v>
      </c>
      <c r="B35" s="7" t="s">
        <v>106</v>
      </c>
      <c r="C35" s="57">
        <f>57+8+8</f>
        <v>73</v>
      </c>
      <c r="D35" s="50">
        <v>0</v>
      </c>
      <c r="E35" s="58">
        <f>C35*D35</f>
        <v>0</v>
      </c>
      <c r="F35" s="51">
        <v>1</v>
      </c>
      <c r="G35" s="80">
        <f>C35*F35</f>
        <v>73</v>
      </c>
      <c r="H35" s="80">
        <f>E35+G35</f>
        <v>73</v>
      </c>
      <c r="I35" s="76"/>
      <c r="J35" s="52"/>
      <c r="K35" s="51"/>
      <c r="L35" s="80"/>
      <c r="M35" s="80"/>
      <c r="N35" s="83"/>
      <c r="O35" s="9"/>
      <c r="P35" s="50"/>
      <c r="Q35" s="58"/>
      <c r="R35" s="8"/>
      <c r="S35" s="64"/>
      <c r="T35" s="80"/>
      <c r="U35" s="83"/>
      <c r="V35" s="9"/>
      <c r="W35" s="69"/>
      <c r="X35" s="64"/>
      <c r="Y35" s="83"/>
      <c r="Z35" s="9"/>
      <c r="AA35" s="69"/>
      <c r="AB35" s="64"/>
      <c r="AC35" s="83"/>
      <c r="AD35" s="91"/>
      <c r="AE35" s="24"/>
      <c r="AF35" s="80"/>
      <c r="AG35" s="64"/>
      <c r="AH35" s="22"/>
      <c r="AI35" s="27"/>
      <c r="AJ35" s="27"/>
      <c r="AK35" s="5"/>
      <c r="AL35" s="87">
        <f>AI35+AK35</f>
        <v>0</v>
      </c>
    </row>
    <row r="36" spans="1:40" ht="30" x14ac:dyDescent="0.25">
      <c r="A36" s="15" t="s">
        <v>30</v>
      </c>
      <c r="B36" s="7" t="s">
        <v>73</v>
      </c>
      <c r="C36" s="59">
        <v>0.17</v>
      </c>
      <c r="D36" s="53">
        <v>0</v>
      </c>
      <c r="E36" s="60">
        <f>C36*D36</f>
        <v>0</v>
      </c>
      <c r="F36" s="54">
        <v>500</v>
      </c>
      <c r="G36" s="80">
        <f>C36*F36</f>
        <v>85</v>
      </c>
      <c r="H36" s="80">
        <f>E36+G36</f>
        <v>85</v>
      </c>
      <c r="I36" s="77"/>
      <c r="J36" s="55"/>
      <c r="K36" s="54"/>
      <c r="L36" s="80"/>
      <c r="M36" s="80"/>
      <c r="N36" s="84"/>
      <c r="O36" s="9"/>
      <c r="P36" s="53"/>
      <c r="Q36" s="60"/>
      <c r="R36" s="10"/>
      <c r="S36" s="70"/>
      <c r="T36" s="80"/>
      <c r="U36" s="84"/>
      <c r="V36" s="9"/>
      <c r="W36" s="32"/>
      <c r="X36" s="64"/>
      <c r="Y36" s="84"/>
      <c r="Z36" s="9"/>
      <c r="AA36" s="32"/>
      <c r="AB36" s="64"/>
      <c r="AC36" s="84"/>
      <c r="AD36" s="64"/>
      <c r="AE36" s="25"/>
      <c r="AF36" s="80"/>
      <c r="AG36" s="64"/>
      <c r="AH36" s="25"/>
      <c r="AI36" s="29"/>
      <c r="AJ36" s="29"/>
      <c r="AK36" s="10"/>
      <c r="AL36" s="87">
        <f t="shared" ref="AL36:AL37" si="8">AI36+AK36</f>
        <v>0</v>
      </c>
    </row>
    <row r="37" spans="1:40" ht="30" x14ac:dyDescent="0.25">
      <c r="A37" s="99" t="s">
        <v>74</v>
      </c>
      <c r="B37" s="167" t="s">
        <v>75</v>
      </c>
      <c r="C37" s="59"/>
      <c r="D37" s="53">
        <v>0</v>
      </c>
      <c r="E37" s="60">
        <f>C37*D37</f>
        <v>0</v>
      </c>
      <c r="F37" s="54"/>
      <c r="G37" s="168">
        <f>C37*F37</f>
        <v>0</v>
      </c>
      <c r="H37" s="168">
        <f>E37+G37</f>
        <v>0</v>
      </c>
      <c r="I37" s="77"/>
      <c r="J37" s="55"/>
      <c r="K37" s="54"/>
      <c r="L37" s="168"/>
      <c r="M37" s="168"/>
      <c r="N37" s="84"/>
      <c r="O37" s="169"/>
      <c r="P37" s="53"/>
      <c r="Q37" s="60"/>
      <c r="R37" s="10"/>
      <c r="S37" s="70"/>
      <c r="T37" s="168"/>
      <c r="U37" s="84"/>
      <c r="V37" s="169"/>
      <c r="W37" s="32"/>
      <c r="X37" s="70"/>
      <c r="Y37" s="84"/>
      <c r="Z37" s="169"/>
      <c r="AA37" s="32"/>
      <c r="AB37" s="70"/>
      <c r="AC37" s="84"/>
      <c r="AD37" s="3"/>
      <c r="AE37" s="25"/>
      <c r="AF37" s="168"/>
      <c r="AG37" s="70"/>
      <c r="AH37" s="25"/>
      <c r="AI37" s="29"/>
      <c r="AJ37" s="29"/>
      <c r="AK37" s="10"/>
      <c r="AL37" s="170">
        <f t="shared" si="8"/>
        <v>0</v>
      </c>
    </row>
    <row r="38" spans="1:40" s="121" customFormat="1" x14ac:dyDescent="0.25">
      <c r="A38" s="116"/>
      <c r="B38" s="159" t="s">
        <v>17</v>
      </c>
      <c r="C38" s="117"/>
      <c r="D38" s="117"/>
      <c r="E38" s="153">
        <f>SUM(E34:E37)</f>
        <v>0</v>
      </c>
      <c r="F38" s="154"/>
      <c r="G38" s="153">
        <f>SUM(G34:G37)</f>
        <v>158</v>
      </c>
      <c r="H38" s="153">
        <f>E38+G38</f>
        <v>158</v>
      </c>
      <c r="I38" s="154"/>
      <c r="J38" s="153"/>
      <c r="K38" s="154"/>
      <c r="L38" s="153"/>
      <c r="M38" s="153"/>
      <c r="N38" s="119"/>
      <c r="O38" s="119"/>
      <c r="P38" s="117"/>
      <c r="Q38" s="117"/>
      <c r="R38" s="119"/>
      <c r="S38" s="119"/>
      <c r="T38" s="118"/>
      <c r="U38" s="119"/>
      <c r="V38" s="119"/>
      <c r="W38" s="119"/>
      <c r="X38" s="119"/>
      <c r="Y38" s="119"/>
      <c r="Z38" s="119"/>
      <c r="AA38" s="119"/>
      <c r="AB38" s="119"/>
      <c r="AC38" s="119"/>
      <c r="AD38" s="119"/>
      <c r="AE38" s="119"/>
      <c r="AF38" s="118"/>
      <c r="AG38" s="119"/>
      <c r="AH38" s="119"/>
      <c r="AI38" s="119"/>
      <c r="AJ38" s="119"/>
      <c r="AK38" s="119"/>
      <c r="AL38" s="120"/>
    </row>
    <row r="39" spans="1:40" x14ac:dyDescent="0.25">
      <c r="B39" s="171" t="s">
        <v>76</v>
      </c>
      <c r="C39" s="171"/>
      <c r="D39" s="172"/>
      <c r="E39" s="173" t="s">
        <v>77</v>
      </c>
      <c r="F39" s="174"/>
      <c r="G39" s="175" t="s">
        <v>78</v>
      </c>
      <c r="H39" s="176"/>
      <c r="I39" s="177"/>
      <c r="J39" s="175" t="s">
        <v>79</v>
      </c>
      <c r="K39" s="174"/>
      <c r="L39" s="175" t="s">
        <v>80</v>
      </c>
      <c r="M39" s="176"/>
      <c r="N39" s="177"/>
      <c r="O39" s="178" t="s">
        <v>81</v>
      </c>
      <c r="P39" s="179"/>
      <c r="Q39" s="178" t="s">
        <v>82</v>
      </c>
      <c r="R39" s="179"/>
      <c r="S39" s="178" t="s">
        <v>83</v>
      </c>
      <c r="T39" s="176"/>
      <c r="U39" s="177"/>
      <c r="V39" s="178" t="s">
        <v>84</v>
      </c>
      <c r="W39" s="179"/>
      <c r="X39" s="178" t="s">
        <v>85</v>
      </c>
      <c r="Y39" s="177"/>
      <c r="Z39" s="178" t="s">
        <v>86</v>
      </c>
      <c r="AA39" s="179"/>
      <c r="AB39" s="178" t="s">
        <v>87</v>
      </c>
      <c r="AC39" s="180"/>
      <c r="AD39" s="178" t="s">
        <v>88</v>
      </c>
      <c r="AE39" s="180"/>
      <c r="AF39" s="178" t="s">
        <v>89</v>
      </c>
      <c r="AG39" s="180"/>
      <c r="AH39" s="180"/>
      <c r="AI39" s="178" t="s">
        <v>90</v>
      </c>
      <c r="AJ39" s="180"/>
      <c r="AK39" s="178" t="s">
        <v>91</v>
      </c>
      <c r="AL39" s="181"/>
    </row>
    <row r="40" spans="1:40" x14ac:dyDescent="0.25">
      <c r="B40" s="21" t="s">
        <v>92</v>
      </c>
      <c r="C40" s="21"/>
      <c r="D40" s="20"/>
      <c r="E40" s="95">
        <f>E6+E13+E27+E33+E38</f>
        <v>2018.3749999999998</v>
      </c>
      <c r="F40" s="11"/>
      <c r="G40" s="95">
        <f>G6+G13+G27+G33+G38</f>
        <v>4593.883499999999</v>
      </c>
      <c r="H40" s="95">
        <f>E40+G40</f>
        <v>6612.258499999999</v>
      </c>
      <c r="I40" s="157"/>
      <c r="J40" s="95">
        <f>J6+J13+J27+J33+J38</f>
        <v>0</v>
      </c>
      <c r="K40" s="11"/>
      <c r="L40" s="95">
        <f>L6+L13+L27+L33+L38</f>
        <v>0</v>
      </c>
      <c r="M40" s="88">
        <f>J40+L40</f>
        <v>0</v>
      </c>
      <c r="N40" s="78"/>
      <c r="O40" s="85">
        <f>SUM(O8:O12)+SUM(O32:O32)+SUM(O35:O37)</f>
        <v>0</v>
      </c>
      <c r="P40" s="33"/>
      <c r="Q40" s="96">
        <f>Q6+SUM(Q8:Q12)+Q32+SUM(Q35:Q37)</f>
        <v>0</v>
      </c>
      <c r="R40" s="33"/>
      <c r="S40" s="33">
        <f>SUM(S8:S12)+SUM(S32:S32)+SUM(S35:S37)</f>
        <v>0</v>
      </c>
      <c r="T40" s="88">
        <f>Q40+S40</f>
        <v>0</v>
      </c>
      <c r="U40" s="78"/>
      <c r="V40" s="85">
        <f>SUM(V8:V12)+SUM(V32:V32)+SUM(V35:V37)</f>
        <v>0</v>
      </c>
      <c r="W40" s="33"/>
      <c r="X40" s="33">
        <f>SUM(X8:X12)+SUM(X32:X32)+SUM(X35:X37)</f>
        <v>0</v>
      </c>
      <c r="Y40" s="78"/>
      <c r="Z40" s="33">
        <f>SUM(Z8:Z12)+SUM(Z32:Z32)+SUM(Z35:Z37)</f>
        <v>0</v>
      </c>
      <c r="AA40" s="33"/>
      <c r="AB40" s="33">
        <f>SUM(AB8:AB12)+SUM(AB32:AB32)+SUM(AB35:AB37)</f>
        <v>0</v>
      </c>
      <c r="AC40" s="66"/>
      <c r="AD40" s="92">
        <f>SUM(AD8:AD12)+SUM(AD32:AD32)+SUM(AD35:AD37)</f>
        <v>0</v>
      </c>
      <c r="AE40" s="66"/>
      <c r="AF40" s="61"/>
      <c r="AG40" s="66">
        <f>SUM(AG8:AG12)+SUM(AG32:AG32)+SUM(AG35:AG37)</f>
        <v>0</v>
      </c>
      <c r="AH40" s="66"/>
      <c r="AI40" s="66">
        <f>SUM(AI8:AI12)+SUM(AI32:AI32)+SUM(AI35:AI37)</f>
        <v>0</v>
      </c>
      <c r="AJ40" s="66"/>
      <c r="AK40" s="66">
        <f>SUM(AK8:AK12)+SUM(AK32:AK32)+SUM(AK35:AK37)</f>
        <v>0</v>
      </c>
      <c r="AL40" s="88">
        <f>AI40+AK40</f>
        <v>0</v>
      </c>
    </row>
    <row r="41" spans="1:40" x14ac:dyDescent="0.25">
      <c r="B41" s="40" t="s">
        <v>93</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67"/>
      <c r="AD41" s="67"/>
      <c r="AE41" s="67"/>
      <c r="AF41" s="39"/>
      <c r="AG41" s="67"/>
      <c r="AH41" s="67"/>
      <c r="AI41" s="67"/>
      <c r="AJ41" s="67"/>
      <c r="AK41" s="67"/>
      <c r="AL41" s="93">
        <f>H40+M40+O40+Q2+T40+V40+X40+Z40+AB40++AG40+AL40</f>
        <v>6612.258499999999</v>
      </c>
      <c r="AN41" t="s">
        <v>94</v>
      </c>
    </row>
    <row r="42" spans="1:40" x14ac:dyDescent="0.25">
      <c r="G42" s="31"/>
      <c r="H42" s="31"/>
      <c r="L42" s="31"/>
      <c r="M42" s="31"/>
      <c r="T42" s="31"/>
      <c r="AF42" s="31"/>
      <c r="AL42" s="31"/>
    </row>
    <row r="43" spans="1:40" ht="15" customHeight="1" x14ac:dyDescent="0.25">
      <c r="B43" s="191" t="s">
        <v>107</v>
      </c>
      <c r="C43" s="192"/>
      <c r="D43" s="192"/>
      <c r="E43" s="192"/>
      <c r="F43" s="192"/>
      <c r="G43" s="192"/>
      <c r="H43" s="192"/>
      <c r="I43" s="192"/>
      <c r="J43" s="192"/>
      <c r="K43" s="192"/>
      <c r="L43" s="192"/>
      <c r="M43" s="192"/>
    </row>
    <row r="44" spans="1:40" ht="15" customHeight="1" x14ac:dyDescent="0.25">
      <c r="B44" s="189" t="s">
        <v>116</v>
      </c>
      <c r="C44" s="185"/>
      <c r="D44" s="185"/>
      <c r="E44" s="185"/>
      <c r="F44" s="185"/>
      <c r="G44" s="185"/>
      <c r="H44" s="185"/>
      <c r="I44" s="185"/>
      <c r="J44" s="185"/>
      <c r="K44" s="185"/>
      <c r="L44" s="185"/>
      <c r="M44" s="185"/>
    </row>
    <row r="45" spans="1:40" ht="91.5" customHeight="1" x14ac:dyDescent="0.25">
      <c r="B45" s="201" t="s">
        <v>108</v>
      </c>
      <c r="C45" s="202"/>
      <c r="D45" s="202"/>
      <c r="E45" s="202"/>
      <c r="F45" s="202"/>
      <c r="G45" s="202"/>
      <c r="H45" s="202"/>
      <c r="I45" s="202"/>
      <c r="J45" s="202"/>
      <c r="K45" s="202"/>
      <c r="L45" s="202"/>
      <c r="M45" s="202"/>
      <c r="N45" s="184"/>
      <c r="O45" s="184"/>
      <c r="P45" s="184"/>
      <c r="Q45" s="184"/>
      <c r="R45" s="184"/>
      <c r="S45" s="184"/>
      <c r="T45" s="184"/>
      <c r="AF45" s="31"/>
      <c r="AL45" s="31"/>
    </row>
    <row r="46" spans="1:40" ht="15" customHeight="1" x14ac:dyDescent="0.25">
      <c r="B46" s="191" t="s">
        <v>109</v>
      </c>
      <c r="C46" s="192"/>
      <c r="D46" s="192"/>
      <c r="E46" s="192"/>
      <c r="F46" s="192"/>
      <c r="G46" s="192"/>
      <c r="H46" s="192"/>
      <c r="I46" s="192"/>
      <c r="J46" s="192"/>
      <c r="K46" s="192"/>
      <c r="L46" s="192"/>
      <c r="M46" s="192"/>
    </row>
    <row r="47" spans="1:40" ht="15" customHeight="1" x14ac:dyDescent="0.25">
      <c r="B47" s="189" t="s">
        <v>110</v>
      </c>
      <c r="C47" s="185"/>
      <c r="D47" s="185"/>
      <c r="E47" s="185"/>
      <c r="F47" s="185"/>
      <c r="G47" s="185"/>
      <c r="H47" s="185"/>
      <c r="I47" s="185"/>
      <c r="J47" s="185"/>
      <c r="K47" s="185"/>
      <c r="L47" s="185"/>
      <c r="M47" s="185"/>
    </row>
    <row r="48" spans="1:40" ht="45" customHeight="1" x14ac:dyDescent="0.25">
      <c r="B48" s="203" t="s">
        <v>111</v>
      </c>
      <c r="C48" s="204"/>
      <c r="D48" s="204"/>
      <c r="E48" s="204"/>
      <c r="F48" s="204"/>
      <c r="G48" s="204"/>
      <c r="H48" s="204"/>
      <c r="I48" s="204"/>
      <c r="J48" s="204"/>
      <c r="K48" s="204"/>
      <c r="L48" s="204"/>
      <c r="M48" s="204"/>
      <c r="N48" s="184"/>
      <c r="O48" s="184"/>
      <c r="P48" s="184"/>
      <c r="Q48" s="184"/>
      <c r="R48" s="184"/>
      <c r="S48" s="184"/>
      <c r="T48" s="184"/>
      <c r="AF48" s="68"/>
    </row>
    <row r="49" spans="2:17" ht="35.1" customHeight="1" x14ac:dyDescent="0.25">
      <c r="B49" s="203" t="s">
        <v>112</v>
      </c>
      <c r="C49" s="204"/>
      <c r="D49" s="204"/>
      <c r="E49" s="204"/>
      <c r="F49" s="204"/>
      <c r="G49" s="204"/>
      <c r="H49" s="204"/>
      <c r="I49" s="204"/>
      <c r="J49" s="204"/>
      <c r="K49" s="204"/>
      <c r="L49" s="204"/>
      <c r="M49" s="204"/>
      <c r="N49" s="184"/>
      <c r="O49" s="184"/>
      <c r="P49" s="184"/>
      <c r="Q49" s="184"/>
    </row>
    <row r="50" spans="2:17" ht="44.1" customHeight="1" x14ac:dyDescent="0.25">
      <c r="B50" s="201" t="s">
        <v>113</v>
      </c>
      <c r="C50" s="202"/>
      <c r="D50" s="202"/>
      <c r="E50" s="202"/>
      <c r="F50" s="202"/>
      <c r="G50" s="202"/>
      <c r="H50" s="202"/>
      <c r="I50" s="202"/>
      <c r="J50" s="202"/>
      <c r="K50" s="202"/>
      <c r="L50" s="202"/>
      <c r="M50" s="202"/>
      <c r="N50" s="184"/>
      <c r="O50" s="184"/>
      <c r="P50" s="184"/>
      <c r="Q50" s="184"/>
    </row>
    <row r="51" spans="2:17" ht="63.6" customHeight="1" x14ac:dyDescent="0.25">
      <c r="B51" s="203" t="s">
        <v>114</v>
      </c>
      <c r="C51" s="204"/>
      <c r="D51" s="204"/>
      <c r="E51" s="204"/>
      <c r="F51" s="204"/>
      <c r="G51" s="204"/>
      <c r="H51" s="204"/>
      <c r="I51" s="204"/>
      <c r="J51" s="204"/>
      <c r="K51" s="204"/>
      <c r="L51" s="204"/>
      <c r="M51" s="204"/>
      <c r="N51" s="184"/>
      <c r="O51" s="184"/>
      <c r="P51" s="184"/>
      <c r="Q51" s="184"/>
    </row>
    <row r="52" spans="2:17" ht="17.25" x14ac:dyDescent="0.25">
      <c r="B52" s="191" t="s">
        <v>115</v>
      </c>
      <c r="C52" s="192"/>
      <c r="D52" s="192"/>
      <c r="E52" s="192"/>
      <c r="F52" s="192"/>
      <c r="G52" s="192"/>
      <c r="H52" s="192"/>
      <c r="I52" s="192"/>
      <c r="J52" s="192"/>
      <c r="K52" s="192"/>
      <c r="L52" s="192"/>
      <c r="M52" s="192"/>
    </row>
  </sheetData>
  <mergeCells count="37">
    <mergeCell ref="U4:V4"/>
    <mergeCell ref="AC4:AG4"/>
    <mergeCell ref="AH4:AL4"/>
    <mergeCell ref="AC5:AD5"/>
    <mergeCell ref="AH5:AI5"/>
    <mergeCell ref="W4:X4"/>
    <mergeCell ref="Y4:Z4"/>
    <mergeCell ref="AA4:AB4"/>
    <mergeCell ref="AE5:AF5"/>
    <mergeCell ref="A1:G1"/>
    <mergeCell ref="A3:AK3"/>
    <mergeCell ref="A4:A5"/>
    <mergeCell ref="B4:B5"/>
    <mergeCell ref="R5:S5"/>
    <mergeCell ref="U5:V5"/>
    <mergeCell ref="D5:E5"/>
    <mergeCell ref="I5:J5"/>
    <mergeCell ref="P5:Q5"/>
    <mergeCell ref="W5:X5"/>
    <mergeCell ref="Y5:Z5"/>
    <mergeCell ref="AA5:AB5"/>
    <mergeCell ref="AJ5:AK5"/>
    <mergeCell ref="F5:G5"/>
    <mergeCell ref="P4:T4"/>
    <mergeCell ref="D4:H4"/>
    <mergeCell ref="B52:M52"/>
    <mergeCell ref="K5:L5"/>
    <mergeCell ref="I4:M4"/>
    <mergeCell ref="N4:O4"/>
    <mergeCell ref="N5:O5"/>
    <mergeCell ref="B45:M45"/>
    <mergeCell ref="B46:M46"/>
    <mergeCell ref="B48:M48"/>
    <mergeCell ref="B49:M49"/>
    <mergeCell ref="B50:M50"/>
    <mergeCell ref="B51:M51"/>
    <mergeCell ref="B43:M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68eb95e-0487-43f6-b021-c543e1c0be87">
      <Terms xmlns="http://schemas.microsoft.com/office/infopath/2007/PartnerControls"/>
    </lcf76f155ced4ddcb4097134ff3c332f>
    <TaxCatchAll xmlns="2d868c06-d131-488e-93d1-087529b960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17" ma:contentTypeDescription="Izveidot jaunu dokumentu." ma:contentTypeScope="" ma:versionID="d957a8ee3243b187ceebf4023b6ca261">
  <xsd:schema xmlns:xsd="http://www.w3.org/2001/XMLSchema" xmlns:xs="http://www.w3.org/2001/XMLSchema" xmlns:p="http://schemas.microsoft.com/office/2006/metadata/properties" xmlns:ns1="http://schemas.microsoft.com/sharepoint/v3" xmlns:ns2="468eb95e-0487-43f6-b021-c543e1c0be87" xmlns:ns3="2d868c06-d131-488e-93d1-087529b960f0" targetNamespace="http://schemas.microsoft.com/office/2006/metadata/properties" ma:root="true" ma:fieldsID="0bcca6356b0dcf4960c1a7a483b805b8" ns1:_="" ns2:_="" ns3:_="">
    <xsd:import namespace="http://schemas.microsoft.com/sharepoint/v3"/>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Vienotās atbilstības politikas rekvizīti" ma:hidden="true" ma:internalName="_ip_UnifiedCompliancePolicyProperties">
      <xsd:simpleType>
        <xsd:restriction base="dms:Note"/>
      </xsd:simpleType>
    </xsd:element>
    <xsd:element name="_ip_UnifiedCompliancePolicyUIAction" ma:index="17" nillable="true" ma:displayName="Vienotās atbilstības politikas UI darbīb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Attēlu atzīmes" ma:readOnly="false" ma:fieldId="{5cf76f15-5ced-4ddc-b409-7134ff3c332f}" ma:taxonomyMulti="true" ma:sspId="c20d572e-93f8-47b3-8c65-cc8b4da651f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20" nillable="true" ma:displayName="Taxonomy Catch All Column" ma:hidden="true" ma:list="{5488ebef-9577-431b-8a04-bae9b1ac118f}" ma:internalName="TaxCatchAll" ma:showField="CatchAllData" ma:web="2d868c06-d131-488e-93d1-087529b96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1F59F9-C4E7-49E7-B21D-191A0367C720}">
  <ds:schemaRefs>
    <ds:schemaRef ds:uri="http://schemas.microsoft.com/office/2006/metadata/properties"/>
    <ds:schemaRef ds:uri="http://schemas.microsoft.com/office/infopath/2007/PartnerControls"/>
    <ds:schemaRef ds:uri="http://schemas.microsoft.com/sharepoint/v3"/>
    <ds:schemaRef ds:uri="468eb95e-0487-43f6-b021-c543e1c0be87"/>
    <ds:schemaRef ds:uri="2d868c06-d131-488e-93d1-087529b960f0"/>
  </ds:schemaRefs>
</ds:datastoreItem>
</file>

<file path=customXml/itemProps2.xml><?xml version="1.0" encoding="utf-8"?>
<ds:datastoreItem xmlns:ds="http://schemas.openxmlformats.org/officeDocument/2006/customXml" ds:itemID="{8AA2135E-32EC-4AB5-993F-2E0BEAFAA44D}">
  <ds:schemaRefs>
    <ds:schemaRef ds:uri="http://schemas.microsoft.com/sharepoint/v3/contenttype/forms"/>
  </ds:schemaRefs>
</ds:datastoreItem>
</file>

<file path=customXml/itemProps3.xml><?xml version="1.0" encoding="utf-8"?>
<ds:datastoreItem xmlns:ds="http://schemas.openxmlformats.org/officeDocument/2006/customXml" ds:itemID="{43347F3B-9F00-49A2-8285-96D2E51B6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b8a7570-3ec8-4c4e-9532-5dbb2f157b31}" enabled="1" method="Standard" siteId="{fd50a0e4-c289-4266-b7ff-7d9cf5066e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Elīna Usāre</dc:creator>
  <cp:keywords/>
  <dc:description/>
  <cp:lastModifiedBy>Ivars Jakovels</cp:lastModifiedBy>
  <cp:revision/>
  <dcterms:created xsi:type="dcterms:W3CDTF">2015-06-05T18:17:20Z</dcterms:created>
  <dcterms:modified xsi:type="dcterms:W3CDTF">2024-10-14T11:28:59Z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y fmtid="{D5CDD505-2E9C-101B-9397-08002B2CF9AE}" pid="3" name="MediaServiceImageTags">
    <vt:lpwstr/>
  </property>
</Properties>
</file>